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omments4.xml" ContentType="application/vnd.openxmlformats-officedocument.spreadsheetml.comments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omments6.xml" ContentType="application/vnd.openxmlformats-officedocument.spreadsheetml.comments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dnitalday/Downloads/"/>
    </mc:Choice>
  </mc:AlternateContent>
  <xr:revisionPtr revIDLastSave="0" documentId="13_ncr:1_{5B301CC6-B3F2-AD4A-B771-E1E7312EFFAB}" xr6:coauthVersionLast="47" xr6:coauthVersionMax="47" xr10:uidLastSave="{00000000-0000-0000-0000-000000000000}"/>
  <bookViews>
    <workbookView xWindow="0" yWindow="500" windowWidth="28800" windowHeight="15840" tabRatio="898" firstSheet="6" activeTab="13" xr2:uid="{00000000-000D-0000-FFFF-FFFF00000000}"/>
  </bookViews>
  <sheets>
    <sheet name="Lista  FORMATOS " sheetId="98" r:id="rId1"/>
    <sheet name="CPCA-I-01" sheetId="2" r:id="rId2"/>
    <sheet name="CPCA-I-02" sheetId="51" r:id="rId3"/>
    <sheet name="CPCA-I-03" sheetId="1" r:id="rId4"/>
    <sheet name="CPCA-I-04" sheetId="80" r:id="rId5"/>
    <sheet name="CPCA-I-05" sheetId="74" r:id="rId6"/>
    <sheet name="CPCA-I-06" sheetId="23" r:id="rId7"/>
    <sheet name="CPCA-I-07" sheetId="6" r:id="rId8"/>
    <sheet name="CPCA-I-08" sheetId="75" r:id="rId9"/>
    <sheet name="CPCA-I-09" sheetId="52" r:id="rId10"/>
    <sheet name="CPCA-I-10" sheetId="53" r:id="rId11"/>
    <sheet name="CPCA-I-11" sheetId="26" r:id="rId12"/>
    <sheet name="CPCA-I-12 (NOTAS)" sheetId="13" r:id="rId13"/>
    <sheet name="CPCA-II-01" sheetId="67" r:id="rId14"/>
    <sheet name="CPCA-II-02" sheetId="55" r:id="rId15"/>
    <sheet name="CPCA-II-03" sheetId="96" r:id="rId16"/>
    <sheet name="CPCA-II-04" sheetId="97" r:id="rId17"/>
    <sheet name="CPCA-II-05" sheetId="71" r:id="rId18"/>
    <sheet name="CPCA-II-06" sheetId="37" r:id="rId19"/>
    <sheet name="CPCA-II-07" sheetId="38" r:id="rId20"/>
    <sheet name="CPCA-II-08" sheetId="61" r:id="rId21"/>
    <sheet name="CPCA-II-09" sheetId="44" r:id="rId22"/>
    <sheet name="CPCA-II-10" sheetId="45" r:id="rId23"/>
    <sheet name="CPCA-II-11" sheetId="72" r:id="rId24"/>
    <sheet name="CPCA-II-12" sheetId="62" r:id="rId25"/>
    <sheet name="CPCA-II-13" sheetId="50" r:id="rId26"/>
    <sheet name="CPCA-II-14" sheetId="65" r:id="rId27"/>
    <sheet name="CPCA-II-15" sheetId="24" r:id="rId28"/>
    <sheet name="CPCA-II-16" sheetId="16" r:id="rId29"/>
    <sheet name="CPCA-II-17" sheetId="19" r:id="rId30"/>
    <sheet name="CPCA-III-01" sheetId="42" r:id="rId31"/>
    <sheet name="CPCA-III-03" sheetId="32" r:id="rId32"/>
    <sheet name="CPCA III 05 MIR " sheetId="101" r:id="rId33"/>
    <sheet name="CPCA-IV-01" sheetId="20" r:id="rId34"/>
    <sheet name="CPCA-IV-02" sheetId="54" r:id="rId35"/>
    <sheet name="CPCA-IV-03" sheetId="27" r:id="rId36"/>
    <sheet name="CPCA-IV-04" sheetId="28" r:id="rId37"/>
    <sheet name="CPCA-IV-05" sheetId="99" r:id="rId38"/>
    <sheet name="CPCA-IV-06 " sheetId="89" r:id="rId39"/>
    <sheet name="ANEXO A" sheetId="86" r:id="rId40"/>
    <sheet name="ANEXO B" sheetId="85" r:id="rId41"/>
    <sheet name="ANEXO C" sheetId="103" r:id="rId42"/>
    <sheet name="ANEXO GUÍA" sheetId="104" r:id="rId43"/>
    <sheet name="ANEXO MIR" sheetId="105" r:id="rId44"/>
  </sheets>
  <externalReferences>
    <externalReference r:id="rId45"/>
    <externalReference r:id="rId46"/>
    <externalReference r:id="rId47"/>
    <externalReference r:id="rId48"/>
    <externalReference r:id="rId49"/>
  </externalReferences>
  <definedNames>
    <definedName name="_xlnm._FilterDatabase" localSheetId="1" hidden="1">'CPCA-I-01'!#REF!</definedName>
    <definedName name="_ftn1" localSheetId="3">'CPCA-I-03'!#REF!</definedName>
    <definedName name="_ftn1" localSheetId="38">'CPCA-IV-06 '!$A$43</definedName>
    <definedName name="_ftn2" localSheetId="38">'CPCA-IV-06 '!#REF!</definedName>
    <definedName name="_ftnref1" localSheetId="3">'CPCA-I-03'!#REF!</definedName>
    <definedName name="_ftnref1" localSheetId="38">'CPCA-IV-06 '!#REF!</definedName>
    <definedName name="_ftnref2" localSheetId="38">'CPCA-IV-06 '!#REF!</definedName>
    <definedName name="_Toc478717399" localSheetId="0">'Lista  FORMATOS '!#REF!</definedName>
    <definedName name="_xlnm.Print_Area" localSheetId="39">'ANEXO A'!$A$1:$H$13</definedName>
    <definedName name="_xlnm.Print_Area" localSheetId="40">'ANEXO B'!$A$1:$E$88</definedName>
    <definedName name="_xlnm.Print_Area" localSheetId="32">'CPCA III 05 MIR '!$A$1:$Q$21</definedName>
    <definedName name="_xlnm.Print_Area" localSheetId="1">'CPCA-I-01'!$A$1:$G$58</definedName>
    <definedName name="_xlnm.Print_Area" localSheetId="2">'CPCA-I-02'!$A$1:$G$78</definedName>
    <definedName name="_xlnm.Print_Area" localSheetId="3">'CPCA-I-03'!$A$1:$D$69</definedName>
    <definedName name="_xlnm.Print_Area" localSheetId="4">'CPCA-I-04'!$A$1:$F$47</definedName>
    <definedName name="_xlnm.Print_Area" localSheetId="5">'CPCA-I-05'!$A$1:$G$78</definedName>
    <definedName name="_xlnm.Print_Area" localSheetId="6">'CPCA-I-06'!$A$1:$I$78</definedName>
    <definedName name="_xlnm.Print_Area" localSheetId="7">'CPCA-I-07'!$A$1:$G$36</definedName>
    <definedName name="_xlnm.Print_Area" localSheetId="8">'CPCA-I-08'!$A$1:$F$49</definedName>
    <definedName name="_xlnm.Print_Area" localSheetId="9">'CPCA-I-09'!$A$1:$I$47</definedName>
    <definedName name="_xlnm.Print_Area" localSheetId="10">'CPCA-I-10'!$A$1:$K$27</definedName>
    <definedName name="_xlnm.Print_Area" localSheetId="11">'CPCA-I-11'!$A$1:$I$50</definedName>
    <definedName name="_xlnm.Print_Area" localSheetId="12">'CPCA-I-12 (NOTAS)'!$A$1:$J$49</definedName>
    <definedName name="_xlnm.Print_Area" localSheetId="13">'CPCA-II-01'!$A$1:$H$57</definedName>
    <definedName name="_xlnm.Print_Area" localSheetId="14">'CPCA-II-02'!$A$1:$I$86</definedName>
    <definedName name="_xlnm.Print_Area" localSheetId="17">'CPCA-II-05'!$A$1:$H$168</definedName>
    <definedName name="_xlnm.Print_Area" localSheetId="18">'CPCA-II-06'!$A$1:$G$26</definedName>
    <definedName name="_xlnm.Print_Area" localSheetId="19">'CPCA-II-07'!$A$1:$G$39</definedName>
    <definedName name="_xlnm.Print_Area" localSheetId="20">'CPCA-II-08'!$A$1:$G$40</definedName>
    <definedName name="_xlnm.Print_Area" localSheetId="21">'CPCA-II-09'!$A$1:$G$21</definedName>
    <definedName name="_xlnm.Print_Area" localSheetId="22">'CPCA-II-10'!$A$1:$G$27</definedName>
    <definedName name="_xlnm.Print_Area" localSheetId="23">'CPCA-II-11'!$A$1:$G$52</definedName>
    <definedName name="_xlnm.Print_Area" localSheetId="24">'CPCA-II-12'!$A$1:$H$88</definedName>
    <definedName name="_xlnm.Print_Area" localSheetId="25">'CPCA-II-13'!$A$1:$I$182</definedName>
    <definedName name="_xlnm.Print_Area" localSheetId="26">'CPCA-II-14'!$A$1:$G$38</definedName>
    <definedName name="_xlnm.Print_Area" localSheetId="27">'CPCA-II-15'!$A$1:$C$51</definedName>
    <definedName name="_xlnm.Print_Area" localSheetId="28">'CPCA-II-16'!$A$1:$E$37</definedName>
    <definedName name="_xlnm.Print_Area" localSheetId="29">'CPCA-II-17'!$A$1:$D$39</definedName>
    <definedName name="_xlnm.Print_Area" localSheetId="30">'CPCA-III-01'!$A$1:$G$44</definedName>
    <definedName name="_xlnm.Print_Area" localSheetId="31">'CPCA-III-03'!$A$1:$E$43</definedName>
    <definedName name="_xlnm.Print_Area" localSheetId="33">'CPCA-IV-01'!$A$1:$G$34</definedName>
    <definedName name="_xlnm.Print_Area" localSheetId="34">'CPCA-IV-02'!$A$1:$F$99</definedName>
    <definedName name="_xlnm.Print_Area" localSheetId="35">'CPCA-IV-03'!$A$1:$D$32</definedName>
    <definedName name="_xlnm.Print_Area" localSheetId="36">'CPCA-IV-04'!$A$1:$D$34</definedName>
    <definedName name="_xlnm.Print_Area" localSheetId="37">'CPCA-IV-05'!$A$1:$E$38</definedName>
    <definedName name="_xlnm.Print_Area" localSheetId="38">'CPCA-IV-06 '!$A$1:$C$517</definedName>
    <definedName name="_xlnm.Print_Area" localSheetId="0">'Lista  FORMATOS '!$A$1:$C$69</definedName>
    <definedName name="_xlnm.Database" localSheetId="40">#REF!</definedName>
    <definedName name="_xlnm.Database" localSheetId="11">#REF!</definedName>
    <definedName name="_xlnm.Database" localSheetId="13">#REF!</definedName>
    <definedName name="_xlnm.Database" localSheetId="18">#REF!</definedName>
    <definedName name="_xlnm.Database" localSheetId="19">#REF!</definedName>
    <definedName name="_xlnm.Database" localSheetId="25">#REF!</definedName>
    <definedName name="_xlnm.Database" localSheetId="27">#REF!</definedName>
    <definedName name="_xlnm.Database" localSheetId="29">#REF!</definedName>
    <definedName name="_xlnm.Database" localSheetId="31">#REF!</definedName>
    <definedName name="_xlnm.Database" localSheetId="33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0">#REF!</definedName>
    <definedName name="_xlnm.Database">#REF!</definedName>
    <definedName name="OLE_LINK1" localSheetId="39">'ANEXO A'!#REF!</definedName>
    <definedName name="ppto" localSheetId="37">[1]Hoja2!$B$3:$M$95</definedName>
    <definedName name="ppto">[2]Hoja2!$B$3:$M$95</definedName>
    <definedName name="qw" localSheetId="40">#REF!</definedName>
    <definedName name="qw" localSheetId="25">#REF!</definedName>
    <definedName name="qw" localSheetId="37">#REF!</definedName>
    <definedName name="qw" localSheetId="38">#REF!</definedName>
    <definedName name="qw" localSheetId="0">#REF!</definedName>
    <definedName name="qw">#REF!</definedName>
    <definedName name="_xlnm.Print_Titles" localSheetId="32">'CPCA III 05 MIR '!$7:$8</definedName>
    <definedName name="_xlnm.Print_Titles" localSheetId="2">'CPCA-I-02'!$5:$5</definedName>
    <definedName name="_xlnm.Print_Titles" localSheetId="3">'CPCA-I-03'!$2:$4</definedName>
    <definedName name="_xlnm.Print_Titles" localSheetId="13">'CPCA-II-01'!$5:$7</definedName>
    <definedName name="_xlnm.Print_Titles" localSheetId="14">'CPCA-II-02'!$5:$7</definedName>
    <definedName name="_xlnm.Print_Titles" localSheetId="17">'CPCA-II-05'!$6:$7</definedName>
    <definedName name="_xlnm.Print_Titles" localSheetId="24">'CPCA-II-12'!$6:$7</definedName>
    <definedName name="_xlnm.Print_Titles" localSheetId="25">'CPCA-II-13'!$6:$7</definedName>
    <definedName name="_xlnm.Print_Titles" localSheetId="38">'CPCA-IV-06 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1" l="1"/>
  <c r="A3" i="86"/>
  <c r="A1" i="86"/>
  <c r="F9" i="61"/>
  <c r="E9" i="61"/>
  <c r="E38" i="67"/>
  <c r="E35" i="67" s="1"/>
  <c r="D35" i="67"/>
  <c r="E176" i="50"/>
  <c r="E175" i="50"/>
  <c r="E174" i="50"/>
  <c r="E173" i="50"/>
  <c r="I173" i="50" s="1"/>
  <c r="E172" i="50"/>
  <c r="E171" i="50"/>
  <c r="E170" i="50"/>
  <c r="E169" i="50"/>
  <c r="E168" i="50"/>
  <c r="E167" i="50"/>
  <c r="E166" i="50"/>
  <c r="E165" i="50"/>
  <c r="E164" i="50"/>
  <c r="E163" i="50"/>
  <c r="E162" i="50"/>
  <c r="E161" i="50"/>
  <c r="E160" i="50"/>
  <c r="E159" i="50"/>
  <c r="E158" i="50"/>
  <c r="E157" i="50"/>
  <c r="E156" i="50"/>
  <c r="E155" i="50"/>
  <c r="E154" i="50"/>
  <c r="E153" i="50"/>
  <c r="E152" i="50"/>
  <c r="E151" i="50"/>
  <c r="E150" i="50"/>
  <c r="E149" i="50"/>
  <c r="E148" i="50"/>
  <c r="E147" i="50"/>
  <c r="E146" i="50"/>
  <c r="E145" i="50"/>
  <c r="E144" i="50"/>
  <c r="E143" i="50"/>
  <c r="E142" i="50"/>
  <c r="E141" i="50"/>
  <c r="E140" i="50"/>
  <c r="E139" i="50"/>
  <c r="E138" i="50"/>
  <c r="E137" i="50"/>
  <c r="E136" i="50"/>
  <c r="E135" i="50"/>
  <c r="E134" i="50"/>
  <c r="E133" i="50"/>
  <c r="E132" i="50"/>
  <c r="E131" i="50"/>
  <c r="E130" i="50"/>
  <c r="E129" i="50"/>
  <c r="E128" i="50"/>
  <c r="E127" i="50"/>
  <c r="E126" i="50"/>
  <c r="E125" i="50"/>
  <c r="E124" i="50"/>
  <c r="E123" i="50"/>
  <c r="E122" i="50"/>
  <c r="E121" i="50"/>
  <c r="E120" i="50"/>
  <c r="E119" i="50"/>
  <c r="E118" i="50"/>
  <c r="E117" i="50"/>
  <c r="E116" i="50"/>
  <c r="E115" i="50"/>
  <c r="E114" i="50"/>
  <c r="E113" i="50"/>
  <c r="E112" i="50"/>
  <c r="E111" i="50"/>
  <c r="E110" i="50"/>
  <c r="E109" i="50"/>
  <c r="E108" i="50"/>
  <c r="E107" i="50"/>
  <c r="E106" i="50"/>
  <c r="E105" i="50"/>
  <c r="E104" i="50"/>
  <c r="E103" i="50"/>
  <c r="E102" i="50"/>
  <c r="E101" i="50"/>
  <c r="E100" i="50"/>
  <c r="E99" i="50"/>
  <c r="E98" i="50"/>
  <c r="E97" i="50"/>
  <c r="E96" i="50"/>
  <c r="E95" i="50"/>
  <c r="E94" i="50"/>
  <c r="E93" i="50"/>
  <c r="E92" i="50"/>
  <c r="E91" i="50"/>
  <c r="E90" i="50"/>
  <c r="E89" i="50"/>
  <c r="E88" i="50"/>
  <c r="E87" i="50"/>
  <c r="E86" i="50"/>
  <c r="E85" i="50"/>
  <c r="E84" i="50"/>
  <c r="E83" i="50"/>
  <c r="E82" i="50"/>
  <c r="E81" i="50"/>
  <c r="E80" i="50"/>
  <c r="E79" i="50"/>
  <c r="E78" i="50"/>
  <c r="E77" i="50"/>
  <c r="E76" i="50"/>
  <c r="E75" i="50"/>
  <c r="E74" i="50"/>
  <c r="E73" i="50"/>
  <c r="E72" i="50"/>
  <c r="E71" i="50"/>
  <c r="E70" i="50"/>
  <c r="E69" i="50"/>
  <c r="E68" i="50"/>
  <c r="E67" i="50"/>
  <c r="E66" i="50"/>
  <c r="E65" i="50"/>
  <c r="E64" i="50"/>
  <c r="E63" i="50"/>
  <c r="E62" i="50"/>
  <c r="E61" i="50"/>
  <c r="E60" i="50"/>
  <c r="E59" i="50"/>
  <c r="E58" i="50"/>
  <c r="E57" i="50"/>
  <c r="E56" i="50"/>
  <c r="E55" i="50"/>
  <c r="E54" i="50"/>
  <c r="E53" i="50"/>
  <c r="E52" i="50"/>
  <c r="E51" i="50"/>
  <c r="E50" i="50"/>
  <c r="E49" i="50"/>
  <c r="E48" i="50"/>
  <c r="E47" i="50"/>
  <c r="E46" i="50"/>
  <c r="E45" i="50"/>
  <c r="E44" i="50"/>
  <c r="E43" i="50"/>
  <c r="E42" i="50"/>
  <c r="E41" i="50"/>
  <c r="E40" i="50"/>
  <c r="E39" i="50"/>
  <c r="E38" i="50"/>
  <c r="E37" i="50"/>
  <c r="E36" i="50"/>
  <c r="E35" i="50"/>
  <c r="E34" i="50"/>
  <c r="E33" i="50"/>
  <c r="E32" i="50"/>
  <c r="I176" i="50"/>
  <c r="I175" i="50"/>
  <c r="I174" i="50"/>
  <c r="I172" i="50"/>
  <c r="I171" i="50"/>
  <c r="I170" i="50"/>
  <c r="I169" i="50"/>
  <c r="I168" i="50"/>
  <c r="I167" i="50"/>
  <c r="I166" i="50"/>
  <c r="I165" i="50"/>
  <c r="I164" i="50"/>
  <c r="I163" i="50"/>
  <c r="I162" i="50"/>
  <c r="I161" i="50"/>
  <c r="I160" i="50"/>
  <c r="I159" i="50"/>
  <c r="I158" i="50"/>
  <c r="I157" i="50"/>
  <c r="I156" i="50"/>
  <c r="I155" i="50"/>
  <c r="I154" i="50"/>
  <c r="I153" i="50"/>
  <c r="I152" i="50"/>
  <c r="I151" i="50"/>
  <c r="I150" i="50"/>
  <c r="I149" i="50"/>
  <c r="I148" i="50"/>
  <c r="I147" i="50"/>
  <c r="I146" i="50"/>
  <c r="I145" i="50"/>
  <c r="I144" i="50"/>
  <c r="I143" i="50"/>
  <c r="I142" i="50"/>
  <c r="I141" i="50"/>
  <c r="I140" i="50"/>
  <c r="I139" i="50"/>
  <c r="I138" i="50"/>
  <c r="I137" i="50"/>
  <c r="I136" i="50"/>
  <c r="I135" i="50"/>
  <c r="I134" i="50"/>
  <c r="I133" i="50"/>
  <c r="I132" i="50"/>
  <c r="I131" i="50"/>
  <c r="I130" i="50"/>
  <c r="I129" i="50"/>
  <c r="I128" i="50"/>
  <c r="I127" i="50"/>
  <c r="I126" i="50"/>
  <c r="I125" i="50"/>
  <c r="I124" i="50"/>
  <c r="I123" i="50"/>
  <c r="I122" i="50"/>
  <c r="I121" i="50"/>
  <c r="I120" i="50"/>
  <c r="I119" i="50"/>
  <c r="I118" i="50"/>
  <c r="I117" i="50"/>
  <c r="I116" i="50"/>
  <c r="I115" i="50"/>
  <c r="I114" i="50"/>
  <c r="I113" i="50"/>
  <c r="I112" i="50"/>
  <c r="I111" i="50"/>
  <c r="I110" i="50"/>
  <c r="I109" i="50"/>
  <c r="I108" i="50"/>
  <c r="I107" i="50"/>
  <c r="I106" i="50"/>
  <c r="I105" i="50"/>
  <c r="I104" i="50"/>
  <c r="I103" i="50"/>
  <c r="I102" i="50"/>
  <c r="I101" i="50"/>
  <c r="I100" i="50"/>
  <c r="I99" i="50"/>
  <c r="I98" i="50"/>
  <c r="I97" i="50"/>
  <c r="I96" i="50"/>
  <c r="I95" i="50"/>
  <c r="I94" i="50"/>
  <c r="I93" i="50"/>
  <c r="I92" i="50"/>
  <c r="I91" i="50"/>
  <c r="I90" i="50"/>
  <c r="I89" i="50"/>
  <c r="I88" i="50"/>
  <c r="I87" i="50"/>
  <c r="I86" i="50"/>
  <c r="I85" i="50"/>
  <c r="I84" i="50"/>
  <c r="I83" i="50"/>
  <c r="I82" i="50"/>
  <c r="I81" i="50"/>
  <c r="I80" i="50"/>
  <c r="I79" i="50"/>
  <c r="I78" i="50"/>
  <c r="I77" i="50"/>
  <c r="I76" i="50"/>
  <c r="I75" i="50"/>
  <c r="I74" i="50"/>
  <c r="I73" i="50"/>
  <c r="I72" i="50"/>
  <c r="I71" i="50"/>
  <c r="I70" i="50"/>
  <c r="I69" i="50"/>
  <c r="I68" i="50"/>
  <c r="I67" i="50"/>
  <c r="I66" i="50"/>
  <c r="I65" i="50"/>
  <c r="I64" i="50"/>
  <c r="I63" i="50"/>
  <c r="I62" i="50"/>
  <c r="I61" i="50"/>
  <c r="I60" i="50"/>
  <c r="I59" i="50"/>
  <c r="I58" i="50"/>
  <c r="I57" i="50"/>
  <c r="I56" i="50"/>
  <c r="I55" i="50"/>
  <c r="I54" i="50"/>
  <c r="I53" i="50"/>
  <c r="I52" i="50"/>
  <c r="I51" i="50"/>
  <c r="I50" i="50"/>
  <c r="I49" i="50"/>
  <c r="I48" i="50"/>
  <c r="I47" i="50"/>
  <c r="I46" i="50"/>
  <c r="I45" i="50"/>
  <c r="I44" i="50"/>
  <c r="I43" i="50"/>
  <c r="I42" i="50"/>
  <c r="I41" i="50"/>
  <c r="I40" i="50"/>
  <c r="I39" i="50"/>
  <c r="I38" i="50"/>
  <c r="I37" i="50"/>
  <c r="I36" i="50"/>
  <c r="I35" i="50"/>
  <c r="I34" i="50"/>
  <c r="I33" i="50"/>
  <c r="I32" i="50"/>
  <c r="H176" i="50"/>
  <c r="H175" i="50"/>
  <c r="H174" i="50"/>
  <c r="H172" i="50"/>
  <c r="H171" i="50"/>
  <c r="H170" i="50"/>
  <c r="H169" i="50"/>
  <c r="H168" i="50"/>
  <c r="H167" i="50"/>
  <c r="H166" i="50"/>
  <c r="H165" i="50"/>
  <c r="H164" i="50"/>
  <c r="H163" i="50"/>
  <c r="H162" i="50"/>
  <c r="H161" i="50"/>
  <c r="H160" i="50"/>
  <c r="H159" i="50"/>
  <c r="H158" i="50"/>
  <c r="H157" i="50"/>
  <c r="H156" i="50"/>
  <c r="H155" i="50"/>
  <c r="H154" i="50"/>
  <c r="H153" i="50"/>
  <c r="H152" i="50"/>
  <c r="H151" i="50"/>
  <c r="H150" i="50"/>
  <c r="H149" i="50"/>
  <c r="H148" i="50"/>
  <c r="H147" i="50"/>
  <c r="H146" i="50"/>
  <c r="H145" i="50"/>
  <c r="H144" i="50"/>
  <c r="H143" i="50"/>
  <c r="H142" i="50"/>
  <c r="H141" i="50"/>
  <c r="H140" i="50"/>
  <c r="H139" i="50"/>
  <c r="H138" i="50"/>
  <c r="H137" i="50"/>
  <c r="H136" i="50"/>
  <c r="H135" i="50"/>
  <c r="H134" i="50"/>
  <c r="H133" i="50"/>
  <c r="H132" i="50"/>
  <c r="H131" i="50"/>
  <c r="H130" i="50"/>
  <c r="H129" i="50"/>
  <c r="H128" i="50"/>
  <c r="H127" i="50"/>
  <c r="H126" i="50"/>
  <c r="H125" i="50"/>
  <c r="H124" i="50"/>
  <c r="H123" i="50"/>
  <c r="H122" i="50"/>
  <c r="H121" i="50"/>
  <c r="H120" i="50"/>
  <c r="H119" i="50"/>
  <c r="H118" i="50"/>
  <c r="H117" i="50"/>
  <c r="H116" i="50"/>
  <c r="H115" i="50"/>
  <c r="H114" i="50"/>
  <c r="H113" i="50"/>
  <c r="H112" i="50"/>
  <c r="H111" i="50"/>
  <c r="H110" i="50"/>
  <c r="H109" i="50"/>
  <c r="H108" i="50"/>
  <c r="H107" i="50"/>
  <c r="H106" i="50"/>
  <c r="H105" i="50"/>
  <c r="H104" i="50"/>
  <c r="H103" i="50"/>
  <c r="H102" i="50"/>
  <c r="H101" i="50"/>
  <c r="H100" i="50"/>
  <c r="H99" i="50"/>
  <c r="H98" i="50"/>
  <c r="H97" i="50"/>
  <c r="H96" i="50"/>
  <c r="H95" i="50"/>
  <c r="H94" i="50"/>
  <c r="H93" i="50"/>
  <c r="H92" i="50"/>
  <c r="H91" i="50"/>
  <c r="H90" i="50"/>
  <c r="H89" i="50"/>
  <c r="H88" i="50"/>
  <c r="H87" i="50"/>
  <c r="H86" i="50"/>
  <c r="H85" i="50"/>
  <c r="H84" i="50"/>
  <c r="H83" i="50"/>
  <c r="H82" i="50"/>
  <c r="H81" i="50"/>
  <c r="H80" i="50"/>
  <c r="H79" i="50"/>
  <c r="H78" i="50"/>
  <c r="H77" i="50"/>
  <c r="H76" i="50"/>
  <c r="H75" i="50"/>
  <c r="H74" i="50"/>
  <c r="H73" i="50"/>
  <c r="H72" i="50"/>
  <c r="H71" i="50"/>
  <c r="H70" i="50"/>
  <c r="H69" i="50"/>
  <c r="H68" i="50"/>
  <c r="H67" i="50"/>
  <c r="H66" i="50"/>
  <c r="H65" i="50"/>
  <c r="H64" i="50"/>
  <c r="H63" i="50"/>
  <c r="H62" i="50"/>
  <c r="H61" i="50"/>
  <c r="H60" i="50"/>
  <c r="H59" i="50"/>
  <c r="H58" i="50"/>
  <c r="H57" i="50"/>
  <c r="H56" i="50"/>
  <c r="H55" i="50"/>
  <c r="H54" i="50"/>
  <c r="H53" i="50"/>
  <c r="H52" i="50"/>
  <c r="H51" i="50"/>
  <c r="H50" i="50"/>
  <c r="H49" i="50"/>
  <c r="H48" i="50"/>
  <c r="H47" i="50"/>
  <c r="H46" i="50"/>
  <c r="H45" i="50"/>
  <c r="H44" i="50"/>
  <c r="H43" i="50"/>
  <c r="H42" i="50"/>
  <c r="H41" i="50"/>
  <c r="H40" i="50"/>
  <c r="H39" i="50"/>
  <c r="H38" i="50"/>
  <c r="H37" i="50"/>
  <c r="H36" i="50"/>
  <c r="H35" i="50"/>
  <c r="H34" i="50"/>
  <c r="H33" i="50"/>
  <c r="H32" i="50"/>
  <c r="H173" i="50" l="1"/>
  <c r="F58" i="51" l="1"/>
  <c r="H38" i="67"/>
  <c r="H33" i="67"/>
  <c r="H30" i="67"/>
  <c r="H17" i="67"/>
  <c r="H15" i="67"/>
  <c r="H13" i="67"/>
  <c r="B17" i="2"/>
  <c r="C17" i="2"/>
  <c r="B30" i="2"/>
  <c r="B32" i="2" s="1"/>
  <c r="C30" i="2"/>
  <c r="A6" i="104"/>
  <c r="A4" i="104"/>
  <c r="C32" i="2" l="1"/>
  <c r="A3" i="99"/>
  <c r="A3" i="27" l="1"/>
  <c r="D31" i="99" l="1"/>
  <c r="C31" i="99"/>
  <c r="E30" i="99"/>
  <c r="E29" i="99"/>
  <c r="E28" i="99"/>
  <c r="E27" i="99"/>
  <c r="E26" i="99"/>
  <c r="E25" i="99"/>
  <c r="E24" i="99"/>
  <c r="E23" i="99"/>
  <c r="E22" i="99"/>
  <c r="E21" i="99"/>
  <c r="D19" i="99"/>
  <c r="D32" i="99" s="1"/>
  <c r="C19" i="99"/>
  <c r="C32" i="99" s="1"/>
  <c r="E18" i="99"/>
  <c r="E17" i="99"/>
  <c r="E16" i="99"/>
  <c r="E15" i="99"/>
  <c r="E14" i="99"/>
  <c r="E13" i="99"/>
  <c r="E12" i="99"/>
  <c r="E11" i="99"/>
  <c r="E10" i="99"/>
  <c r="E9" i="99"/>
  <c r="A1" i="99"/>
  <c r="G19" i="67"/>
  <c r="E31" i="99" l="1"/>
  <c r="E19" i="99"/>
  <c r="E32" i="99" s="1"/>
  <c r="C33" i="24" l="1"/>
  <c r="C42" i="24" s="1"/>
  <c r="C9" i="24"/>
  <c r="D35" i="24"/>
  <c r="D80" i="97"/>
  <c r="G80" i="97" s="1"/>
  <c r="D79" i="97"/>
  <c r="G79" i="97" s="1"/>
  <c r="D78" i="97"/>
  <c r="G78" i="97" s="1"/>
  <c r="D77" i="97"/>
  <c r="G77" i="97" s="1"/>
  <c r="D76" i="97"/>
  <c r="G76" i="97" s="1"/>
  <c r="D75" i="97"/>
  <c r="G75" i="97" s="1"/>
  <c r="D74" i="97"/>
  <c r="G74" i="97" s="1"/>
  <c r="F73" i="97"/>
  <c r="E73" i="97"/>
  <c r="C73" i="97"/>
  <c r="B73" i="97"/>
  <c r="D72" i="97"/>
  <c r="G72" i="97" s="1"/>
  <c r="D71" i="97"/>
  <c r="G71" i="97" s="1"/>
  <c r="D70" i="97"/>
  <c r="G70" i="97" s="1"/>
  <c r="F69" i="97"/>
  <c r="E69" i="97"/>
  <c r="C69" i="97"/>
  <c r="B69" i="97"/>
  <c r="D69" i="97" s="1"/>
  <c r="G69" i="97" s="1"/>
  <c r="D68" i="97"/>
  <c r="G68" i="97" s="1"/>
  <c r="D67" i="97"/>
  <c r="G67" i="97" s="1"/>
  <c r="D66" i="97"/>
  <c r="G66" i="97" s="1"/>
  <c r="D65" i="97"/>
  <c r="G65" i="97" s="1"/>
  <c r="D64" i="97"/>
  <c r="G64" i="97" s="1"/>
  <c r="D63" i="97"/>
  <c r="G63" i="97" s="1"/>
  <c r="D62" i="97"/>
  <c r="G62" i="97" s="1"/>
  <c r="F61" i="97"/>
  <c r="E61" i="97"/>
  <c r="C61" i="97"/>
  <c r="B61" i="97"/>
  <c r="D60" i="97"/>
  <c r="G60" i="97" s="1"/>
  <c r="D59" i="97"/>
  <c r="G59" i="97" s="1"/>
  <c r="D58" i="97"/>
  <c r="G58" i="97" s="1"/>
  <c r="F57" i="97"/>
  <c r="E57" i="97"/>
  <c r="C57" i="97"/>
  <c r="B57" i="97"/>
  <c r="D56" i="97"/>
  <c r="G56" i="97" s="1"/>
  <c r="D55" i="97"/>
  <c r="G55" i="97" s="1"/>
  <c r="D54" i="97"/>
  <c r="G54" i="97" s="1"/>
  <c r="D53" i="97"/>
  <c r="G53" i="97" s="1"/>
  <c r="D52" i="97"/>
  <c r="G52" i="97" s="1"/>
  <c r="D51" i="97"/>
  <c r="G51" i="97" s="1"/>
  <c r="D50" i="97"/>
  <c r="G50" i="97" s="1"/>
  <c r="D49" i="97"/>
  <c r="G49" i="97" s="1"/>
  <c r="D48" i="97"/>
  <c r="G48" i="97" s="1"/>
  <c r="F47" i="97"/>
  <c r="E47" i="97"/>
  <c r="C47" i="97"/>
  <c r="D47" i="97" s="1"/>
  <c r="G47" i="97" s="1"/>
  <c r="B47" i="97"/>
  <c r="D46" i="97"/>
  <c r="G46" i="97" s="1"/>
  <c r="D45" i="97"/>
  <c r="G45" i="97" s="1"/>
  <c r="D44" i="97"/>
  <c r="G44" i="97" s="1"/>
  <c r="D43" i="97"/>
  <c r="G43" i="97" s="1"/>
  <c r="D42" i="97"/>
  <c r="G42" i="97" s="1"/>
  <c r="D41" i="97"/>
  <c r="G41" i="97" s="1"/>
  <c r="D40" i="97"/>
  <c r="G40" i="97" s="1"/>
  <c r="D39" i="97"/>
  <c r="G39" i="97" s="1"/>
  <c r="D38" i="97"/>
  <c r="G38" i="97" s="1"/>
  <c r="F37" i="97"/>
  <c r="E37" i="97"/>
  <c r="C37" i="97"/>
  <c r="B37" i="97"/>
  <c r="D37" i="97" s="1"/>
  <c r="D36" i="97"/>
  <c r="G36" i="97" s="1"/>
  <c r="D35" i="97"/>
  <c r="G35" i="97" s="1"/>
  <c r="D34" i="97"/>
  <c r="G34" i="97" s="1"/>
  <c r="D33" i="97"/>
  <c r="G33" i="97" s="1"/>
  <c r="D32" i="97"/>
  <c r="G32" i="97" s="1"/>
  <c r="D31" i="97"/>
  <c r="G31" i="97" s="1"/>
  <c r="D30" i="97"/>
  <c r="G30" i="97" s="1"/>
  <c r="D29" i="97"/>
  <c r="G29" i="97" s="1"/>
  <c r="D28" i="97"/>
  <c r="G28" i="97" s="1"/>
  <c r="F27" i="97"/>
  <c r="E27" i="97"/>
  <c r="C27" i="97"/>
  <c r="B27" i="97"/>
  <c r="D27" i="97" s="1"/>
  <c r="D26" i="97"/>
  <c r="G26" i="97" s="1"/>
  <c r="D25" i="97"/>
  <c r="G25" i="97" s="1"/>
  <c r="D24" i="97"/>
  <c r="G24" i="97" s="1"/>
  <c r="D23" i="97"/>
  <c r="G23" i="97" s="1"/>
  <c r="D22" i="97"/>
  <c r="G22" i="97" s="1"/>
  <c r="D21" i="97"/>
  <c r="G21" i="97" s="1"/>
  <c r="D20" i="97"/>
  <c r="G20" i="97" s="1"/>
  <c r="D19" i="97"/>
  <c r="G19" i="97" s="1"/>
  <c r="D18" i="97"/>
  <c r="G18" i="97" s="1"/>
  <c r="F17" i="97"/>
  <c r="E17" i="97"/>
  <c r="C17" i="97"/>
  <c r="B17" i="97"/>
  <c r="D16" i="97"/>
  <c r="G16" i="97" s="1"/>
  <c r="D15" i="97"/>
  <c r="G15" i="97" s="1"/>
  <c r="D14" i="97"/>
  <c r="G14" i="97" s="1"/>
  <c r="D13" i="97"/>
  <c r="G13" i="97" s="1"/>
  <c r="D12" i="97"/>
  <c r="G12" i="97" s="1"/>
  <c r="D11" i="97"/>
  <c r="G11" i="97" s="1"/>
  <c r="D10" i="97"/>
  <c r="G10" i="97" s="1"/>
  <c r="F9" i="97"/>
  <c r="E9" i="97"/>
  <c r="C9" i="97"/>
  <c r="B9" i="97"/>
  <c r="D9" i="97" s="1"/>
  <c r="A4" i="97"/>
  <c r="A1" i="97"/>
  <c r="D17" i="96"/>
  <c r="D9" i="96"/>
  <c r="E13" i="96"/>
  <c r="E12" i="96"/>
  <c r="E10" i="96"/>
  <c r="A3" i="96"/>
  <c r="A1" i="96"/>
  <c r="G27" i="97" l="1"/>
  <c r="G9" i="97"/>
  <c r="D17" i="97"/>
  <c r="G17" i="97" s="1"/>
  <c r="D61" i="97"/>
  <c r="G61" i="97" s="1"/>
  <c r="D57" i="97"/>
  <c r="G57" i="97" s="1"/>
  <c r="G37" i="97"/>
  <c r="B81" i="97"/>
  <c r="C81" i="97"/>
  <c r="D73" i="97"/>
  <c r="G73" i="97" s="1"/>
  <c r="E81" i="97"/>
  <c r="C6" i="24" s="1"/>
  <c r="F81" i="97"/>
  <c r="A3" i="52"/>
  <c r="A3" i="23"/>
  <c r="D81" i="97" l="1"/>
  <c r="G81" i="97" s="1"/>
  <c r="A4" i="23"/>
  <c r="A4" i="74"/>
  <c r="A4" i="80"/>
  <c r="A3" i="89" l="1"/>
  <c r="A1" i="89"/>
  <c r="B1" i="89"/>
  <c r="C13" i="89"/>
  <c r="C15" i="89"/>
  <c r="C18" i="89"/>
  <c r="C22" i="89"/>
  <c r="C21" i="89" s="1"/>
  <c r="C26" i="89"/>
  <c r="C34" i="89"/>
  <c r="C42" i="89"/>
  <c r="C48" i="89"/>
  <c r="C47" i="89" s="1"/>
  <c r="C55" i="89"/>
  <c r="C60" i="89"/>
  <c r="C67" i="89"/>
  <c r="C66" i="89" s="1"/>
  <c r="C74" i="89"/>
  <c r="C83" i="89"/>
  <c r="C88" i="89"/>
  <c r="C98" i="89"/>
  <c r="C108" i="89"/>
  <c r="C107" i="89" s="1"/>
  <c r="C115" i="89"/>
  <c r="C120" i="89"/>
  <c r="C132" i="89"/>
  <c r="C131" i="89" s="1"/>
  <c r="C145" i="89"/>
  <c r="C148" i="89"/>
  <c r="C153" i="89"/>
  <c r="C156" i="89"/>
  <c r="C161" i="89"/>
  <c r="C170" i="89"/>
  <c r="C169" i="89" s="1"/>
  <c r="C177" i="89"/>
  <c r="C186" i="89"/>
  <c r="C196" i="89"/>
  <c r="C200" i="89"/>
  <c r="C205" i="89"/>
  <c r="C208" i="89"/>
  <c r="C215" i="89"/>
  <c r="C224" i="89"/>
  <c r="C230" i="89"/>
  <c r="C236" i="89"/>
  <c r="C243" i="89"/>
  <c r="C249" i="89"/>
  <c r="C248" i="89" s="1"/>
  <c r="C255" i="89"/>
  <c r="C262" i="89"/>
  <c r="C261" i="89" s="1"/>
  <c r="C269" i="89"/>
  <c r="C268" i="89" s="1"/>
  <c r="C284" i="89"/>
  <c r="C292" i="89"/>
  <c r="C297" i="89"/>
  <c r="C303" i="89"/>
  <c r="C307" i="89"/>
  <c r="C318" i="89"/>
  <c r="C323" i="89"/>
  <c r="C326" i="89"/>
  <c r="C337" i="89"/>
  <c r="C348" i="89"/>
  <c r="C356" i="89"/>
  <c r="C359" i="89"/>
  <c r="C362" i="89"/>
  <c r="C370" i="89"/>
  <c r="C374" i="89"/>
  <c r="C380" i="89"/>
  <c r="C383" i="89"/>
  <c r="C387" i="89"/>
  <c r="C402" i="89"/>
  <c r="C411" i="89"/>
  <c r="C416" i="89"/>
  <c r="C422" i="89"/>
  <c r="C426" i="89"/>
  <c r="C436" i="89"/>
  <c r="C441" i="89"/>
  <c r="C444" i="89"/>
  <c r="C454" i="89"/>
  <c r="C465" i="89"/>
  <c r="C473" i="89"/>
  <c r="C476" i="89"/>
  <c r="C479" i="89"/>
  <c r="C485" i="89"/>
  <c r="C488" i="89"/>
  <c r="C493" i="89"/>
  <c r="C496" i="89"/>
  <c r="C499" i="89"/>
  <c r="C9" i="89" l="1"/>
  <c r="C435" i="89"/>
  <c r="C434" i="89" s="1"/>
  <c r="C229" i="89"/>
  <c r="C472" i="89"/>
  <c r="C453" i="89" s="1"/>
  <c r="C283" i="89"/>
  <c r="C401" i="89"/>
  <c r="C355" i="89"/>
  <c r="C336" i="89" s="1"/>
  <c r="C144" i="89"/>
  <c r="C104" i="89"/>
  <c r="C81" i="89" s="1"/>
  <c r="C492" i="89"/>
  <c r="C484" i="89" s="1"/>
  <c r="C368" i="89"/>
  <c r="C317" i="89"/>
  <c r="C316" i="89" s="1"/>
  <c r="C195" i="89"/>
  <c r="C152" i="89"/>
  <c r="C64" i="89"/>
  <c r="C12" i="89"/>
  <c r="C11" i="89" s="1"/>
  <c r="C160" i="89"/>
  <c r="C260" i="89"/>
  <c r="C242" i="89"/>
  <c r="C7" i="89" l="1"/>
  <c r="C126" i="89" s="1"/>
  <c r="C335" i="89"/>
  <c r="C400" i="89"/>
  <c r="C282" i="89"/>
  <c r="C192" i="89"/>
  <c r="C280" i="89"/>
  <c r="C452" i="89"/>
  <c r="C398" i="89" s="1"/>
  <c r="C506" i="89" s="1"/>
  <c r="C130" i="89"/>
  <c r="C395" i="89"/>
  <c r="C128" i="89" l="1"/>
  <c r="C274" i="89" s="1"/>
  <c r="C278" i="89"/>
  <c r="H37" i="67" l="1"/>
  <c r="E37" i="67"/>
  <c r="A1" i="80"/>
  <c r="B1" i="20"/>
  <c r="A1" i="85" l="1"/>
  <c r="A1" i="28"/>
  <c r="A1" i="27"/>
  <c r="A1" i="54"/>
  <c r="A1" i="32"/>
  <c r="A1" i="42"/>
  <c r="B1" i="19"/>
  <c r="A1" i="16"/>
  <c r="A1" i="24"/>
  <c r="A1" i="65"/>
  <c r="A1" i="50"/>
  <c r="A1" i="62"/>
  <c r="A1" i="72"/>
  <c r="A1" i="45"/>
  <c r="A1" i="44"/>
  <c r="A1" i="61"/>
  <c r="A1" i="38"/>
  <c r="A1" i="37" l="1"/>
  <c r="A1" i="71"/>
  <c r="A1" i="55"/>
  <c r="A1" i="67"/>
  <c r="A1" i="13"/>
  <c r="A1" i="26"/>
  <c r="A1" i="53" l="1"/>
  <c r="A1" i="52"/>
  <c r="A1" i="75"/>
  <c r="A3" i="75"/>
  <c r="A1" i="6"/>
  <c r="A1" i="23"/>
  <c r="A1" i="74"/>
  <c r="A1" i="1"/>
  <c r="A1" i="51"/>
  <c r="D74" i="85" l="1"/>
  <c r="F74" i="85" s="1"/>
  <c r="D60" i="85"/>
  <c r="F60" i="85" s="1"/>
  <c r="D46" i="85"/>
  <c r="F46" i="85" s="1"/>
  <c r="D29" i="85"/>
  <c r="F29" i="85" s="1"/>
  <c r="D55" i="23" l="1"/>
  <c r="D54" i="23" s="1"/>
  <c r="C55" i="23"/>
  <c r="C54" i="23" s="1"/>
  <c r="D50" i="23"/>
  <c r="D49" i="23" s="1"/>
  <c r="C50" i="23"/>
  <c r="C49" i="23" s="1"/>
  <c r="D18" i="23" l="1"/>
  <c r="C18" i="23"/>
  <c r="D7" i="23"/>
  <c r="C7" i="23"/>
  <c r="G25" i="67" l="1"/>
  <c r="F25" i="67"/>
  <c r="D25" i="67"/>
  <c r="C25" i="67"/>
  <c r="F19" i="67"/>
  <c r="D6" i="96" s="1"/>
  <c r="D19" i="67"/>
  <c r="C19" i="67"/>
  <c r="D21" i="96" l="1"/>
  <c r="F9" i="42"/>
  <c r="E9" i="42"/>
  <c r="C9" i="42"/>
  <c r="B9" i="42"/>
  <c r="D9" i="42" l="1"/>
  <c r="G9" i="42" s="1"/>
  <c r="A3" i="80" l="1"/>
  <c r="F39" i="80" l="1"/>
  <c r="F38" i="80"/>
  <c r="E37" i="80"/>
  <c r="F37" i="80" s="1"/>
  <c r="F35" i="80"/>
  <c r="D30" i="80"/>
  <c r="C30" i="80"/>
  <c r="F28" i="80"/>
  <c r="F26" i="80"/>
  <c r="B25" i="80"/>
  <c r="F25" i="80" s="1"/>
  <c r="F21" i="80"/>
  <c r="F20" i="80"/>
  <c r="E19" i="80"/>
  <c r="F19" i="80" s="1"/>
  <c r="D12" i="80"/>
  <c r="C12" i="80"/>
  <c r="C23" i="80" s="1"/>
  <c r="F10" i="80"/>
  <c r="F9" i="80"/>
  <c r="F8" i="80"/>
  <c r="B7" i="80"/>
  <c r="B23" i="80" s="1"/>
  <c r="C41" i="80" l="1"/>
  <c r="F30" i="80"/>
  <c r="E23" i="80"/>
  <c r="E41" i="80" s="1"/>
  <c r="F12" i="80"/>
  <c r="B41" i="80"/>
  <c r="D23" i="80"/>
  <c r="D41" i="80" s="1"/>
  <c r="F7" i="80"/>
  <c r="F41" i="80" l="1"/>
  <c r="F23" i="80"/>
  <c r="A4" i="50" l="1"/>
  <c r="A4" i="62"/>
  <c r="E10" i="50"/>
  <c r="I10" i="50" s="1"/>
  <c r="A4" i="61"/>
  <c r="J18" i="52"/>
  <c r="J17" i="52"/>
  <c r="F28" i="75"/>
  <c r="E28" i="75"/>
  <c r="F23" i="75"/>
  <c r="E23" i="75"/>
  <c r="F14" i="75"/>
  <c r="E14" i="75"/>
  <c r="F9" i="75"/>
  <c r="E9" i="75"/>
  <c r="A3" i="74"/>
  <c r="C59" i="74"/>
  <c r="B59" i="74"/>
  <c r="C52" i="74"/>
  <c r="B52" i="74"/>
  <c r="C47" i="74"/>
  <c r="B47" i="74"/>
  <c r="C38" i="74"/>
  <c r="B38" i="74"/>
  <c r="C28" i="74"/>
  <c r="B28" i="74"/>
  <c r="C16" i="74"/>
  <c r="B16" i="74"/>
  <c r="C7" i="74"/>
  <c r="B7" i="74"/>
  <c r="C46" i="74" l="1"/>
  <c r="B6" i="74"/>
  <c r="E20" i="75"/>
  <c r="E34" i="75"/>
  <c r="E38" i="75" s="1"/>
  <c r="B27" i="74"/>
  <c r="F20" i="75"/>
  <c r="F34" i="75"/>
  <c r="C27" i="74"/>
  <c r="B46" i="74"/>
  <c r="C6" i="74"/>
  <c r="A4" i="65"/>
  <c r="F38" i="75" l="1"/>
  <c r="D44" i="72"/>
  <c r="G44" i="72" s="1"/>
  <c r="D43" i="72"/>
  <c r="G43" i="72" s="1"/>
  <c r="D42" i="72"/>
  <c r="G42" i="72" s="1"/>
  <c r="D41" i="72"/>
  <c r="G41" i="72" s="1"/>
  <c r="F40" i="72"/>
  <c r="E40" i="72"/>
  <c r="C40" i="72"/>
  <c r="B40" i="72"/>
  <c r="G39" i="72"/>
  <c r="D39" i="72"/>
  <c r="D38" i="72"/>
  <c r="G38" i="72" s="1"/>
  <c r="D37" i="72"/>
  <c r="G37" i="72" s="1"/>
  <c r="D36" i="72"/>
  <c r="G36" i="72" s="1"/>
  <c r="D35" i="72"/>
  <c r="G35" i="72" s="1"/>
  <c r="D34" i="72"/>
  <c r="G34" i="72" s="1"/>
  <c r="D33" i="72"/>
  <c r="G33" i="72" s="1"/>
  <c r="D32" i="72"/>
  <c r="G32" i="72" s="1"/>
  <c r="D31" i="72"/>
  <c r="G31" i="72" s="1"/>
  <c r="D30" i="72"/>
  <c r="G30" i="72" s="1"/>
  <c r="F29" i="72"/>
  <c r="E29" i="72"/>
  <c r="C29" i="72"/>
  <c r="B29" i="72"/>
  <c r="G28" i="72"/>
  <c r="D28" i="72"/>
  <c r="D27" i="72"/>
  <c r="G27" i="72" s="1"/>
  <c r="D26" i="72"/>
  <c r="G26" i="72" s="1"/>
  <c r="D25" i="72"/>
  <c r="G25" i="72" s="1"/>
  <c r="D24" i="72"/>
  <c r="G24" i="72" s="1"/>
  <c r="D23" i="72"/>
  <c r="G23" i="72" s="1"/>
  <c r="D22" i="72"/>
  <c r="G22" i="72" s="1"/>
  <c r="D21" i="72"/>
  <c r="G21" i="72" s="1"/>
  <c r="F20" i="72"/>
  <c r="E20" i="72"/>
  <c r="C20" i="72"/>
  <c r="B20" i="72"/>
  <c r="G19" i="72"/>
  <c r="D19" i="72"/>
  <c r="D18" i="72"/>
  <c r="G18" i="72" s="1"/>
  <c r="D17" i="72"/>
  <c r="G17" i="72" s="1"/>
  <c r="D16" i="72"/>
  <c r="G16" i="72" s="1"/>
  <c r="D15" i="72"/>
  <c r="G15" i="72" s="1"/>
  <c r="D14" i="72"/>
  <c r="G14" i="72" s="1"/>
  <c r="D13" i="72"/>
  <c r="G13" i="72" s="1"/>
  <c r="D12" i="72"/>
  <c r="G12" i="72" s="1"/>
  <c r="D11" i="72"/>
  <c r="G11" i="72" s="1"/>
  <c r="F10" i="72"/>
  <c r="E10" i="72"/>
  <c r="C10" i="72"/>
  <c r="B10" i="72"/>
  <c r="A4" i="72"/>
  <c r="E157" i="71"/>
  <c r="E156" i="71"/>
  <c r="H156" i="71" s="1"/>
  <c r="E155" i="71"/>
  <c r="H155" i="71" s="1"/>
  <c r="E154" i="71"/>
  <c r="H154" i="71" s="1"/>
  <c r="E153" i="71"/>
  <c r="H153" i="71" s="1"/>
  <c r="E152" i="71"/>
  <c r="E151" i="71"/>
  <c r="H151" i="71" s="1"/>
  <c r="E150" i="71"/>
  <c r="H150" i="71" s="1"/>
  <c r="G149" i="71"/>
  <c r="F149" i="71"/>
  <c r="D149" i="71"/>
  <c r="C149" i="71"/>
  <c r="E148" i="71"/>
  <c r="H148" i="71" s="1"/>
  <c r="E147" i="71"/>
  <c r="H147" i="71" s="1"/>
  <c r="E146" i="71"/>
  <c r="G145" i="71"/>
  <c r="F145" i="71"/>
  <c r="D145" i="71"/>
  <c r="C145" i="71"/>
  <c r="E144" i="71"/>
  <c r="H144" i="71" s="1"/>
  <c r="E143" i="71"/>
  <c r="H143" i="71" s="1"/>
  <c r="E142" i="71"/>
  <c r="H142" i="71" s="1"/>
  <c r="E141" i="71"/>
  <c r="H141" i="71" s="1"/>
  <c r="E140" i="71"/>
  <c r="E139" i="71"/>
  <c r="H139" i="71" s="1"/>
  <c r="E138" i="71"/>
  <c r="H138" i="71" s="1"/>
  <c r="E137" i="71"/>
  <c r="H137" i="71" s="1"/>
  <c r="G136" i="71"/>
  <c r="F136" i="71"/>
  <c r="D136" i="71"/>
  <c r="C136" i="71"/>
  <c r="E135" i="71"/>
  <c r="H135" i="71" s="1"/>
  <c r="E134" i="71"/>
  <c r="H134" i="71" s="1"/>
  <c r="E133" i="71"/>
  <c r="H133" i="71" s="1"/>
  <c r="G132" i="71"/>
  <c r="F132" i="71"/>
  <c r="D132" i="71"/>
  <c r="C132" i="71"/>
  <c r="E131" i="71"/>
  <c r="H131" i="71" s="1"/>
  <c r="E130" i="71"/>
  <c r="H130" i="71" s="1"/>
  <c r="E129" i="71"/>
  <c r="H129" i="71" s="1"/>
  <c r="E128" i="71"/>
  <c r="H128" i="71" s="1"/>
  <c r="E127" i="71"/>
  <c r="H127" i="71" s="1"/>
  <c r="E126" i="71"/>
  <c r="H126" i="71" s="1"/>
  <c r="E125" i="71"/>
  <c r="H125" i="71" s="1"/>
  <c r="E124" i="71"/>
  <c r="H124" i="71" s="1"/>
  <c r="E123" i="71"/>
  <c r="H123" i="71" s="1"/>
  <c r="G122" i="71"/>
  <c r="F122" i="71"/>
  <c r="D122" i="71"/>
  <c r="C122" i="71"/>
  <c r="E121" i="71"/>
  <c r="H121" i="71" s="1"/>
  <c r="E120" i="71"/>
  <c r="H120" i="71" s="1"/>
  <c r="E119" i="71"/>
  <c r="H119" i="71" s="1"/>
  <c r="E118" i="71"/>
  <c r="H118" i="71" s="1"/>
  <c r="E117" i="71"/>
  <c r="H117" i="71" s="1"/>
  <c r="E116" i="71"/>
  <c r="H116" i="71" s="1"/>
  <c r="E115" i="71"/>
  <c r="H115" i="71" s="1"/>
  <c r="E114" i="71"/>
  <c r="H114" i="71" s="1"/>
  <c r="E113" i="71"/>
  <c r="H113" i="71" s="1"/>
  <c r="G112" i="71"/>
  <c r="F112" i="71"/>
  <c r="D112" i="71"/>
  <c r="C112" i="71"/>
  <c r="E111" i="71"/>
  <c r="H111" i="71" s="1"/>
  <c r="E110" i="71"/>
  <c r="H110" i="71" s="1"/>
  <c r="E109" i="71"/>
  <c r="H109" i="71" s="1"/>
  <c r="E108" i="71"/>
  <c r="H108" i="71" s="1"/>
  <c r="E107" i="71"/>
  <c r="H107" i="71" s="1"/>
  <c r="E106" i="71"/>
  <c r="H106" i="71" s="1"/>
  <c r="E105" i="71"/>
  <c r="H105" i="71" s="1"/>
  <c r="E104" i="71"/>
  <c r="H104" i="71" s="1"/>
  <c r="E103" i="71"/>
  <c r="H103" i="71" s="1"/>
  <c r="G102" i="71"/>
  <c r="F102" i="71"/>
  <c r="D102" i="71"/>
  <c r="C102" i="71"/>
  <c r="E101" i="71"/>
  <c r="H101" i="71" s="1"/>
  <c r="E100" i="71"/>
  <c r="H100" i="71" s="1"/>
  <c r="E99" i="71"/>
  <c r="H99" i="71" s="1"/>
  <c r="E98" i="71"/>
  <c r="H98" i="71" s="1"/>
  <c r="E97" i="71"/>
  <c r="H97" i="71" s="1"/>
  <c r="E96" i="71"/>
  <c r="H96" i="71" s="1"/>
  <c r="E95" i="71"/>
  <c r="H95" i="71" s="1"/>
  <c r="E94" i="71"/>
  <c r="H94" i="71" s="1"/>
  <c r="E93" i="71"/>
  <c r="H93" i="71" s="1"/>
  <c r="G92" i="71"/>
  <c r="F92" i="71"/>
  <c r="D92" i="71"/>
  <c r="C92" i="71"/>
  <c r="E91" i="71"/>
  <c r="H91" i="71" s="1"/>
  <c r="E90" i="71"/>
  <c r="H90" i="71" s="1"/>
  <c r="E89" i="71"/>
  <c r="H89" i="71" s="1"/>
  <c r="E88" i="71"/>
  <c r="E87" i="71"/>
  <c r="H87" i="71" s="1"/>
  <c r="E86" i="71"/>
  <c r="H86" i="71" s="1"/>
  <c r="E85" i="71"/>
  <c r="H85" i="71" s="1"/>
  <c r="G84" i="71"/>
  <c r="F84" i="71"/>
  <c r="D84" i="71"/>
  <c r="C84" i="71"/>
  <c r="E82" i="71"/>
  <c r="H82" i="71" s="1"/>
  <c r="E81" i="71"/>
  <c r="H81" i="71" s="1"/>
  <c r="E80" i="71"/>
  <c r="H80" i="71" s="1"/>
  <c r="E79" i="71"/>
  <c r="H79" i="71" s="1"/>
  <c r="E78" i="71"/>
  <c r="H78" i="71" s="1"/>
  <c r="E77" i="71"/>
  <c r="H77" i="71" s="1"/>
  <c r="E76" i="71"/>
  <c r="H76" i="71" s="1"/>
  <c r="G75" i="71"/>
  <c r="F75" i="71"/>
  <c r="D75" i="71"/>
  <c r="C75" i="71"/>
  <c r="E74" i="71"/>
  <c r="H74" i="71" s="1"/>
  <c r="E73" i="71"/>
  <c r="H73" i="71" s="1"/>
  <c r="E72" i="71"/>
  <c r="H72" i="71" s="1"/>
  <c r="G71" i="71"/>
  <c r="F71" i="71"/>
  <c r="D71" i="71"/>
  <c r="C71" i="71"/>
  <c r="E70" i="71"/>
  <c r="H70" i="71" s="1"/>
  <c r="E69" i="71"/>
  <c r="H69" i="71" s="1"/>
  <c r="E68" i="71"/>
  <c r="H68" i="71" s="1"/>
  <c r="E67" i="71"/>
  <c r="H67" i="71" s="1"/>
  <c r="E66" i="71"/>
  <c r="H66" i="71" s="1"/>
  <c r="E65" i="71"/>
  <c r="H65" i="71" s="1"/>
  <c r="E64" i="71"/>
  <c r="H64" i="71" s="1"/>
  <c r="E63" i="71"/>
  <c r="H63" i="71" s="1"/>
  <c r="G62" i="71"/>
  <c r="F62" i="71"/>
  <c r="D62" i="71"/>
  <c r="C62" i="71"/>
  <c r="E61" i="71"/>
  <c r="H61" i="71" s="1"/>
  <c r="E60" i="71"/>
  <c r="H60" i="71" s="1"/>
  <c r="E59" i="71"/>
  <c r="H59" i="71" s="1"/>
  <c r="G58" i="71"/>
  <c r="F58" i="71"/>
  <c r="D58" i="71"/>
  <c r="C58" i="71"/>
  <c r="E57" i="71"/>
  <c r="H57" i="71" s="1"/>
  <c r="E56" i="71"/>
  <c r="H56" i="71" s="1"/>
  <c r="E55" i="71"/>
  <c r="H55" i="71" s="1"/>
  <c r="E54" i="71"/>
  <c r="H54" i="71" s="1"/>
  <c r="E53" i="71"/>
  <c r="H53" i="71" s="1"/>
  <c r="E52" i="71"/>
  <c r="E51" i="71"/>
  <c r="H51" i="71" s="1"/>
  <c r="E50" i="71"/>
  <c r="H50" i="71" s="1"/>
  <c r="E49" i="71"/>
  <c r="H49" i="71" s="1"/>
  <c r="G48" i="71"/>
  <c r="F48" i="71"/>
  <c r="D48" i="71"/>
  <c r="C48" i="71"/>
  <c r="E47" i="71"/>
  <c r="H47" i="71" s="1"/>
  <c r="E46" i="71"/>
  <c r="H46" i="71" s="1"/>
  <c r="E45" i="71"/>
  <c r="H45" i="71" s="1"/>
  <c r="E44" i="71"/>
  <c r="H44" i="71" s="1"/>
  <c r="E43" i="71"/>
  <c r="H43" i="71" s="1"/>
  <c r="E42" i="71"/>
  <c r="E41" i="71"/>
  <c r="H41" i="71" s="1"/>
  <c r="E40" i="71"/>
  <c r="H40" i="71" s="1"/>
  <c r="E39" i="71"/>
  <c r="H39" i="71" s="1"/>
  <c r="G38" i="71"/>
  <c r="F38" i="71"/>
  <c r="D38" i="71"/>
  <c r="C38" i="71"/>
  <c r="E37" i="71"/>
  <c r="H37" i="71" s="1"/>
  <c r="E36" i="71"/>
  <c r="H36" i="71" s="1"/>
  <c r="E35" i="71"/>
  <c r="H35" i="71" s="1"/>
  <c r="E34" i="71"/>
  <c r="H34" i="71" s="1"/>
  <c r="E33" i="71"/>
  <c r="H33" i="71" s="1"/>
  <c r="E32" i="71"/>
  <c r="E31" i="71"/>
  <c r="H31" i="71" s="1"/>
  <c r="E30" i="71"/>
  <c r="H30" i="71" s="1"/>
  <c r="E29" i="71"/>
  <c r="H29" i="71" s="1"/>
  <c r="G28" i="71"/>
  <c r="F28" i="71"/>
  <c r="D28" i="71"/>
  <c r="C28" i="71"/>
  <c r="E27" i="71"/>
  <c r="H27" i="71" s="1"/>
  <c r="E26" i="71"/>
  <c r="H26" i="71" s="1"/>
  <c r="E25" i="71"/>
  <c r="H25" i="71" s="1"/>
  <c r="E24" i="71"/>
  <c r="H24" i="71" s="1"/>
  <c r="E23" i="71"/>
  <c r="H23" i="71" s="1"/>
  <c r="E22" i="71"/>
  <c r="E21" i="71"/>
  <c r="H21" i="71" s="1"/>
  <c r="E20" i="71"/>
  <c r="H20" i="71" s="1"/>
  <c r="E19" i="71"/>
  <c r="H19" i="71" s="1"/>
  <c r="G18" i="71"/>
  <c r="F18" i="71"/>
  <c r="D18" i="71"/>
  <c r="C18" i="71"/>
  <c r="E17" i="71"/>
  <c r="H17" i="71" s="1"/>
  <c r="E16" i="71"/>
  <c r="H16" i="71" s="1"/>
  <c r="E15" i="71"/>
  <c r="H15" i="71" s="1"/>
  <c r="E14" i="71"/>
  <c r="H14" i="71" s="1"/>
  <c r="E13" i="71"/>
  <c r="H13" i="71" s="1"/>
  <c r="E12" i="71"/>
  <c r="H12" i="71" s="1"/>
  <c r="E11" i="71"/>
  <c r="H11" i="71" s="1"/>
  <c r="G10" i="71"/>
  <c r="F10" i="71"/>
  <c r="D10" i="71"/>
  <c r="C10" i="71"/>
  <c r="E45" i="72" l="1"/>
  <c r="D29" i="72"/>
  <c r="G29" i="72" s="1"/>
  <c r="D10" i="72"/>
  <c r="G10" i="72" s="1"/>
  <c r="C45" i="72"/>
  <c r="F9" i="71"/>
  <c r="F83" i="71"/>
  <c r="E18" i="71"/>
  <c r="E38" i="71"/>
  <c r="G83" i="71"/>
  <c r="D9" i="71"/>
  <c r="E28" i="71"/>
  <c r="H71" i="71"/>
  <c r="E145" i="71"/>
  <c r="D20" i="72"/>
  <c r="G20" i="72" s="1"/>
  <c r="D40" i="72"/>
  <c r="G40" i="72" s="1"/>
  <c r="E48" i="71"/>
  <c r="C9" i="71"/>
  <c r="G9" i="71"/>
  <c r="H58" i="71"/>
  <c r="H75" i="71"/>
  <c r="D83" i="71"/>
  <c r="H122" i="71"/>
  <c r="E71" i="71"/>
  <c r="E84" i="71"/>
  <c r="F45" i="72"/>
  <c r="H112" i="71"/>
  <c r="E58" i="71"/>
  <c r="C83" i="71"/>
  <c r="E136" i="71"/>
  <c r="E149" i="71"/>
  <c r="B45" i="72"/>
  <c r="H132" i="71"/>
  <c r="H62" i="71"/>
  <c r="H92" i="71"/>
  <c r="H10" i="71"/>
  <c r="H102" i="71"/>
  <c r="H88" i="71"/>
  <c r="H84" i="71" s="1"/>
  <c r="H140" i="71"/>
  <c r="H136" i="71" s="1"/>
  <c r="H146" i="71"/>
  <c r="H145" i="71" s="1"/>
  <c r="H152" i="71"/>
  <c r="H149" i="71" s="1"/>
  <c r="E10" i="71"/>
  <c r="E62" i="71"/>
  <c r="E92" i="71"/>
  <c r="E102" i="71"/>
  <c r="E112" i="71"/>
  <c r="E122" i="71"/>
  <c r="E132" i="71"/>
  <c r="E75" i="71"/>
  <c r="H22" i="71"/>
  <c r="H18" i="71" s="1"/>
  <c r="H32" i="71"/>
  <c r="H28" i="71" s="1"/>
  <c r="H42" i="71"/>
  <c r="H38" i="71" s="1"/>
  <c r="H52" i="71"/>
  <c r="H48" i="71" s="1"/>
  <c r="D158" i="71" l="1"/>
  <c r="F158" i="71"/>
  <c r="G158" i="71"/>
  <c r="D45" i="72"/>
  <c r="C158" i="71"/>
  <c r="E83" i="71"/>
  <c r="H83" i="71"/>
  <c r="E9" i="71"/>
  <c r="H9" i="71"/>
  <c r="H158" i="71" l="1"/>
  <c r="E158" i="71"/>
  <c r="I159" i="71"/>
  <c r="I154" i="71"/>
  <c r="I155" i="71"/>
  <c r="I158" i="71"/>
  <c r="G45" i="72"/>
  <c r="I156" i="71" l="1"/>
  <c r="I66" i="55"/>
  <c r="I67" i="55"/>
  <c r="I12" i="55"/>
  <c r="H28" i="67"/>
  <c r="F66" i="55"/>
  <c r="F67" i="55"/>
  <c r="F12" i="55"/>
  <c r="E28" i="67"/>
  <c r="A3" i="67"/>
  <c r="G35" i="67"/>
  <c r="G41" i="67"/>
  <c r="C35" i="67"/>
  <c r="C41" i="67"/>
  <c r="H26" i="67"/>
  <c r="H29" i="67"/>
  <c r="H31" i="67"/>
  <c r="H32" i="67"/>
  <c r="H36" i="67"/>
  <c r="H39" i="67"/>
  <c r="H42" i="67"/>
  <c r="H41" i="67" s="1"/>
  <c r="F35" i="67"/>
  <c r="F41" i="67"/>
  <c r="E26" i="67"/>
  <c r="E29" i="67"/>
  <c r="E31" i="67"/>
  <c r="E32" i="67"/>
  <c r="E36" i="67"/>
  <c r="E39" i="67"/>
  <c r="E42" i="67"/>
  <c r="E41" i="67" s="1"/>
  <c r="D41" i="67"/>
  <c r="H18" i="67"/>
  <c r="E18" i="67"/>
  <c r="H16" i="67"/>
  <c r="E16" i="67"/>
  <c r="H14" i="67"/>
  <c r="E14" i="67"/>
  <c r="H12" i="67"/>
  <c r="E12" i="67"/>
  <c r="H11" i="67"/>
  <c r="E11" i="67"/>
  <c r="H10" i="67"/>
  <c r="E10" i="67"/>
  <c r="H9" i="67"/>
  <c r="E9" i="67"/>
  <c r="A3" i="54"/>
  <c r="C9" i="52"/>
  <c r="J9" i="52" s="1"/>
  <c r="C13" i="52"/>
  <c r="J13" i="52" s="1"/>
  <c r="D30" i="65"/>
  <c r="G30" i="65" s="1"/>
  <c r="D29" i="65"/>
  <c r="G29" i="65" s="1"/>
  <c r="D28" i="65"/>
  <c r="G28" i="65" s="1"/>
  <c r="F27" i="65"/>
  <c r="F20" i="65" s="1"/>
  <c r="E27" i="65"/>
  <c r="E20" i="65" s="1"/>
  <c r="C27" i="65"/>
  <c r="C20" i="65" s="1"/>
  <c r="B27" i="65"/>
  <c r="B20" i="65" s="1"/>
  <c r="B15" i="65"/>
  <c r="B8" i="65" s="1"/>
  <c r="D26" i="65"/>
  <c r="G26" i="65" s="1"/>
  <c r="D25" i="65"/>
  <c r="G25" i="65" s="1"/>
  <c r="D24" i="65"/>
  <c r="G24" i="65" s="1"/>
  <c r="D23" i="65"/>
  <c r="G23" i="65" s="1"/>
  <c r="D21" i="65"/>
  <c r="G21" i="65" s="1"/>
  <c r="D22" i="65"/>
  <c r="D9" i="65"/>
  <c r="G9" i="65" s="1"/>
  <c r="D10" i="65"/>
  <c r="G10" i="65" s="1"/>
  <c r="D11" i="65"/>
  <c r="G11" i="65" s="1"/>
  <c r="D12" i="65"/>
  <c r="G12" i="65" s="1"/>
  <c r="D13" i="65"/>
  <c r="G13" i="65" s="1"/>
  <c r="D14" i="65"/>
  <c r="G14" i="65" s="1"/>
  <c r="D16" i="65"/>
  <c r="G16" i="65" s="1"/>
  <c r="D17" i="65"/>
  <c r="G17" i="65" s="1"/>
  <c r="D18" i="65"/>
  <c r="G18" i="65" s="1"/>
  <c r="F15" i="65"/>
  <c r="F8" i="65" s="1"/>
  <c r="E15" i="65"/>
  <c r="E8" i="65" s="1"/>
  <c r="C15" i="65"/>
  <c r="C8" i="65" s="1"/>
  <c r="I38" i="55"/>
  <c r="I37" i="55" s="1"/>
  <c r="A3" i="53"/>
  <c r="A3" i="55" s="1"/>
  <c r="E18" i="54"/>
  <c r="D18" i="54"/>
  <c r="C18" i="54"/>
  <c r="H30" i="55"/>
  <c r="G30" i="55"/>
  <c r="E30" i="55"/>
  <c r="D30" i="55"/>
  <c r="C56" i="51"/>
  <c r="B56" i="51"/>
  <c r="C30" i="51"/>
  <c r="B30" i="51"/>
  <c r="C76" i="62"/>
  <c r="B8" i="51"/>
  <c r="D28" i="61"/>
  <c r="G28" i="61" s="1"/>
  <c r="D27" i="61"/>
  <c r="G27" i="61" s="1"/>
  <c r="D26" i="61"/>
  <c r="G26" i="61" s="1"/>
  <c r="D25" i="61"/>
  <c r="D24" i="61"/>
  <c r="G24" i="61" s="1"/>
  <c r="D23" i="61"/>
  <c r="G23" i="61" s="1"/>
  <c r="D22" i="61"/>
  <c r="G22" i="61" s="1"/>
  <c r="D21" i="61"/>
  <c r="D17" i="61"/>
  <c r="G17" i="61" s="1"/>
  <c r="D16" i="61"/>
  <c r="G16" i="61" s="1"/>
  <c r="D15" i="61"/>
  <c r="G15" i="61" s="1"/>
  <c r="D14" i="61"/>
  <c r="G14" i="61" s="1"/>
  <c r="D13" i="61"/>
  <c r="G13" i="61" s="1"/>
  <c r="D12" i="61"/>
  <c r="G12" i="61" s="1"/>
  <c r="D11" i="61"/>
  <c r="G11" i="61" s="1"/>
  <c r="D10" i="61"/>
  <c r="G10" i="61" s="1"/>
  <c r="I78" i="55"/>
  <c r="I77" i="55"/>
  <c r="I79" i="55" s="1"/>
  <c r="I72" i="55"/>
  <c r="I71" i="55" s="1"/>
  <c r="I65" i="55"/>
  <c r="I64" i="55"/>
  <c r="I62" i="55"/>
  <c r="I61" i="55"/>
  <c r="I60" i="55"/>
  <c r="I59" i="55"/>
  <c r="I57" i="55"/>
  <c r="I56" i="55"/>
  <c r="I55" i="55"/>
  <c r="I54" i="55"/>
  <c r="I53" i="55"/>
  <c r="I52" i="55"/>
  <c r="I51" i="55"/>
  <c r="I50" i="55"/>
  <c r="I41" i="55"/>
  <c r="I40" i="55"/>
  <c r="C31" i="54"/>
  <c r="F31" i="54" s="1"/>
  <c r="F68" i="51"/>
  <c r="G24" i="52"/>
  <c r="G25" i="52"/>
  <c r="G26" i="52"/>
  <c r="G14" i="52"/>
  <c r="G15" i="52"/>
  <c r="G16" i="52"/>
  <c r="G22" i="52"/>
  <c r="G21" i="52"/>
  <c r="G20" i="52"/>
  <c r="G12" i="52"/>
  <c r="G11" i="52"/>
  <c r="G10" i="52"/>
  <c r="E80" i="62"/>
  <c r="H80" i="62" s="1"/>
  <c r="E79" i="62"/>
  <c r="H79" i="62" s="1"/>
  <c r="E78" i="62"/>
  <c r="H78" i="62" s="1"/>
  <c r="E77" i="62"/>
  <c r="H77" i="62" s="1"/>
  <c r="E74" i="62"/>
  <c r="H74" i="62" s="1"/>
  <c r="E66" i="62"/>
  <c r="H66" i="62" s="1"/>
  <c r="H67" i="62"/>
  <c r="E68" i="62"/>
  <c r="H68" i="62" s="1"/>
  <c r="E69" i="62"/>
  <c r="H69" i="62" s="1"/>
  <c r="E70" i="62"/>
  <c r="H70" i="62" s="1"/>
  <c r="E71" i="62"/>
  <c r="H71" i="62" s="1"/>
  <c r="E72" i="62"/>
  <c r="H72" i="62" s="1"/>
  <c r="E73" i="62"/>
  <c r="H73" i="62" s="1"/>
  <c r="E64" i="62"/>
  <c r="H64" i="62" s="1"/>
  <c r="E63" i="62"/>
  <c r="H63" i="62" s="1"/>
  <c r="E62" i="62"/>
  <c r="H62" i="62" s="1"/>
  <c r="E61" i="62"/>
  <c r="H61" i="62" s="1"/>
  <c r="E60" i="62"/>
  <c r="H60" i="62" s="1"/>
  <c r="E59" i="62"/>
  <c r="H59" i="62" s="1"/>
  <c r="E58" i="62"/>
  <c r="H58" i="62" s="1"/>
  <c r="E55" i="62"/>
  <c r="H55" i="62" s="1"/>
  <c r="E54" i="62"/>
  <c r="H54" i="62" s="1"/>
  <c r="E53" i="62"/>
  <c r="E52" i="62"/>
  <c r="H52" i="62" s="1"/>
  <c r="E51" i="62"/>
  <c r="H51" i="62" s="1"/>
  <c r="E50" i="62"/>
  <c r="H50" i="62" s="1"/>
  <c r="E49" i="62"/>
  <c r="H49" i="62" s="1"/>
  <c r="E48" i="62"/>
  <c r="E44" i="62"/>
  <c r="H44" i="62" s="1"/>
  <c r="E43" i="62"/>
  <c r="H43" i="62" s="1"/>
  <c r="E42" i="62"/>
  <c r="E41" i="62"/>
  <c r="H41" i="62" s="1"/>
  <c r="E38" i="62"/>
  <c r="H38" i="62" s="1"/>
  <c r="E37" i="62"/>
  <c r="H37" i="62" s="1"/>
  <c r="E36" i="62"/>
  <c r="H36" i="62" s="1"/>
  <c r="E35" i="62"/>
  <c r="H35" i="62" s="1"/>
  <c r="E34" i="62"/>
  <c r="H34" i="62" s="1"/>
  <c r="E33" i="62"/>
  <c r="H33" i="62" s="1"/>
  <c r="E32" i="62"/>
  <c r="E31" i="62"/>
  <c r="H31" i="62" s="1"/>
  <c r="E30" i="62"/>
  <c r="E27" i="62"/>
  <c r="H27" i="62" s="1"/>
  <c r="E26" i="62"/>
  <c r="H26" i="62" s="1"/>
  <c r="E25" i="62"/>
  <c r="H25" i="62" s="1"/>
  <c r="E24" i="62"/>
  <c r="H24" i="62" s="1"/>
  <c r="E23" i="62"/>
  <c r="H23" i="62" s="1"/>
  <c r="E21" i="62"/>
  <c r="H21" i="62" s="1"/>
  <c r="E22" i="62"/>
  <c r="H22" i="62" s="1"/>
  <c r="E18" i="62"/>
  <c r="H18" i="62" s="1"/>
  <c r="E17" i="62"/>
  <c r="H17" i="62" s="1"/>
  <c r="E16" i="62"/>
  <c r="H16" i="62" s="1"/>
  <c r="E15" i="62"/>
  <c r="H15" i="62" s="1"/>
  <c r="E14" i="62"/>
  <c r="H14" i="62" s="1"/>
  <c r="E13" i="62"/>
  <c r="H13" i="62" s="1"/>
  <c r="E11" i="62"/>
  <c r="H11" i="62" s="1"/>
  <c r="E12" i="62"/>
  <c r="F11" i="55"/>
  <c r="D17" i="55"/>
  <c r="G41" i="51"/>
  <c r="F41" i="51"/>
  <c r="F19" i="52"/>
  <c r="F26" i="51"/>
  <c r="C24" i="51"/>
  <c r="C16" i="51"/>
  <c r="E44" i="54"/>
  <c r="F46" i="54" s="1"/>
  <c r="D44" i="54"/>
  <c r="F45" i="54" s="1"/>
  <c r="C44" i="54"/>
  <c r="F44" i="54" s="1"/>
  <c r="E41" i="54"/>
  <c r="F43" i="54" s="1"/>
  <c r="D41" i="54"/>
  <c r="F42" i="54" s="1"/>
  <c r="C41" i="54"/>
  <c r="F41" i="54" s="1"/>
  <c r="E31" i="54"/>
  <c r="F33" i="54" s="1"/>
  <c r="D31" i="54"/>
  <c r="F32" i="54" s="1"/>
  <c r="E9" i="54"/>
  <c r="E22" i="54" s="1"/>
  <c r="E24" i="54" s="1"/>
  <c r="E26" i="54" s="1"/>
  <c r="E35" i="54" s="1"/>
  <c r="E8" i="20"/>
  <c r="E14" i="54"/>
  <c r="E11" i="20"/>
  <c r="D14" i="54"/>
  <c r="D11" i="20"/>
  <c r="C14" i="54"/>
  <c r="C11" i="20"/>
  <c r="D9" i="54"/>
  <c r="D8" i="20"/>
  <c r="D14" i="20" s="1"/>
  <c r="D20" i="20" s="1"/>
  <c r="C9" i="54"/>
  <c r="C8" i="20"/>
  <c r="H32" i="62"/>
  <c r="H42" i="62"/>
  <c r="H48" i="62"/>
  <c r="H53" i="62"/>
  <c r="C10" i="62"/>
  <c r="C20" i="62"/>
  <c r="C29" i="62"/>
  <c r="C40" i="62"/>
  <c r="C47" i="62"/>
  <c r="C57" i="62"/>
  <c r="C65" i="62"/>
  <c r="G10" i="62"/>
  <c r="G20" i="62"/>
  <c r="G29" i="62"/>
  <c r="G40" i="62"/>
  <c r="G47" i="62"/>
  <c r="G57" i="62"/>
  <c r="G65" i="62"/>
  <c r="G76" i="62"/>
  <c r="F10" i="62"/>
  <c r="F20" i="62"/>
  <c r="F29" i="62"/>
  <c r="F40" i="62"/>
  <c r="F47" i="62"/>
  <c r="F57" i="62"/>
  <c r="F65" i="62"/>
  <c r="F76" i="62"/>
  <c r="D10" i="62"/>
  <c r="D20" i="62"/>
  <c r="D29" i="62"/>
  <c r="D40" i="62"/>
  <c r="D47" i="62"/>
  <c r="D57" i="62"/>
  <c r="D65" i="62"/>
  <c r="D76" i="62"/>
  <c r="C9" i="61"/>
  <c r="C20" i="61"/>
  <c r="C32" i="38"/>
  <c r="B32" i="38"/>
  <c r="F20" i="61"/>
  <c r="F32" i="38"/>
  <c r="D9" i="52"/>
  <c r="D8" i="52" s="1"/>
  <c r="D18" i="52" s="1"/>
  <c r="D13" i="52"/>
  <c r="E9" i="52"/>
  <c r="E13" i="52"/>
  <c r="F9" i="52"/>
  <c r="F8" i="52" s="1"/>
  <c r="F18" i="52" s="1"/>
  <c r="F13" i="52"/>
  <c r="F37" i="51"/>
  <c r="F30" i="51"/>
  <c r="F22" i="51"/>
  <c r="F18" i="51"/>
  <c r="F45" i="51" s="1"/>
  <c r="F56" i="51" s="1"/>
  <c r="F8" i="51"/>
  <c r="F54" i="51"/>
  <c r="F62" i="51"/>
  <c r="F45" i="2"/>
  <c r="F39" i="2"/>
  <c r="F35" i="2"/>
  <c r="F30" i="2"/>
  <c r="F17" i="2"/>
  <c r="G37" i="51"/>
  <c r="G30" i="51"/>
  <c r="G26" i="51"/>
  <c r="G22" i="51"/>
  <c r="G18" i="51"/>
  <c r="G8" i="51"/>
  <c r="G54" i="51"/>
  <c r="G58" i="51"/>
  <c r="G62" i="51"/>
  <c r="G68" i="51"/>
  <c r="G45" i="2"/>
  <c r="G39" i="2"/>
  <c r="G35" i="2"/>
  <c r="G30" i="2"/>
  <c r="G17" i="2"/>
  <c r="B40" i="51"/>
  <c r="B37" i="51"/>
  <c r="B24" i="51"/>
  <c r="B16" i="51"/>
  <c r="C18" i="6"/>
  <c r="D18" i="6"/>
  <c r="E18" i="6"/>
  <c r="C40" i="51"/>
  <c r="C37" i="51"/>
  <c r="C8" i="51"/>
  <c r="G25" i="61"/>
  <c r="E20" i="61"/>
  <c r="B20" i="61"/>
  <c r="B9" i="61"/>
  <c r="I13" i="52"/>
  <c r="K17" i="53"/>
  <c r="K16" i="53"/>
  <c r="K15" i="53"/>
  <c r="K14" i="53"/>
  <c r="K11" i="53"/>
  <c r="K10" i="53"/>
  <c r="K9" i="53"/>
  <c r="K8" i="53"/>
  <c r="F10" i="55"/>
  <c r="H39" i="55"/>
  <c r="G39" i="55"/>
  <c r="E39" i="55"/>
  <c r="D39" i="55"/>
  <c r="E17" i="55"/>
  <c r="H17" i="55"/>
  <c r="G17" i="55"/>
  <c r="J13" i="53"/>
  <c r="I13" i="53"/>
  <c r="H13" i="53"/>
  <c r="G13" i="53"/>
  <c r="F13" i="53"/>
  <c r="F7" i="53"/>
  <c r="E13" i="53"/>
  <c r="D13" i="53"/>
  <c r="C13" i="53"/>
  <c r="B13" i="53"/>
  <c r="J7" i="53"/>
  <c r="I7" i="53"/>
  <c r="H7" i="53"/>
  <c r="G7" i="53"/>
  <c r="G19" i="53" s="1"/>
  <c r="E7" i="53"/>
  <c r="E19" i="53" s="1"/>
  <c r="D7" i="53"/>
  <c r="C7" i="53"/>
  <c r="B7" i="53"/>
  <c r="B19" i="53" s="1"/>
  <c r="E77" i="54"/>
  <c r="E75" i="54"/>
  <c r="E81" i="54"/>
  <c r="E83" i="54"/>
  <c r="C78" i="54"/>
  <c r="C79" i="54"/>
  <c r="C75" i="54"/>
  <c r="C81" i="54"/>
  <c r="D77" i="54"/>
  <c r="D83" i="54"/>
  <c r="D81" i="54"/>
  <c r="D75" i="54"/>
  <c r="E65" i="54"/>
  <c r="E63" i="54"/>
  <c r="E61" i="54"/>
  <c r="E60" i="54"/>
  <c r="E57" i="54"/>
  <c r="D65" i="54"/>
  <c r="D63" i="54"/>
  <c r="D61" i="54"/>
  <c r="D60" i="54"/>
  <c r="D57" i="54"/>
  <c r="C60" i="54"/>
  <c r="C61" i="54"/>
  <c r="C57" i="54"/>
  <c r="C63" i="54"/>
  <c r="I36" i="55"/>
  <c r="I35" i="55"/>
  <c r="I34" i="55"/>
  <c r="I33" i="55"/>
  <c r="I32" i="55"/>
  <c r="I31" i="55"/>
  <c r="I29" i="55"/>
  <c r="I28" i="55"/>
  <c r="I27" i="55"/>
  <c r="I26" i="55"/>
  <c r="I25" i="55"/>
  <c r="I24" i="55"/>
  <c r="I23" i="55"/>
  <c r="I22" i="55"/>
  <c r="I21" i="55"/>
  <c r="I20" i="55"/>
  <c r="I19" i="55"/>
  <c r="I16" i="55"/>
  <c r="I15" i="55"/>
  <c r="I14" i="55"/>
  <c r="I13" i="55"/>
  <c r="I11" i="55"/>
  <c r="I10" i="55"/>
  <c r="F64" i="55"/>
  <c r="F63" i="55" s="1"/>
  <c r="F50" i="55"/>
  <c r="F51" i="55"/>
  <c r="F52" i="55"/>
  <c r="F53" i="55"/>
  <c r="F54" i="55"/>
  <c r="F55" i="55"/>
  <c r="F56" i="55"/>
  <c r="F57" i="55"/>
  <c r="F59" i="55"/>
  <c r="F58" i="55" s="1"/>
  <c r="F41" i="55"/>
  <c r="F40" i="55"/>
  <c r="F38" i="55"/>
  <c r="F37" i="55" s="1"/>
  <c r="F32" i="55"/>
  <c r="F33" i="55"/>
  <c r="F34" i="55"/>
  <c r="F35" i="55"/>
  <c r="F36" i="55"/>
  <c r="F13" i="55"/>
  <c r="F14" i="55"/>
  <c r="F15" i="55"/>
  <c r="F16" i="55"/>
  <c r="F19" i="55"/>
  <c r="F20" i="55"/>
  <c r="F21" i="55"/>
  <c r="F22" i="55"/>
  <c r="F23" i="55"/>
  <c r="F24" i="55"/>
  <c r="F25" i="55"/>
  <c r="F26" i="55"/>
  <c r="F27" i="55"/>
  <c r="F28" i="55"/>
  <c r="F29" i="55"/>
  <c r="F71" i="55"/>
  <c r="D79" i="55"/>
  <c r="E79" i="55"/>
  <c r="F78" i="55"/>
  <c r="F77" i="55"/>
  <c r="H79" i="55"/>
  <c r="H71" i="55"/>
  <c r="H49" i="55"/>
  <c r="H58" i="55"/>
  <c r="H63" i="55"/>
  <c r="H37" i="55"/>
  <c r="G79" i="55"/>
  <c r="G71" i="55"/>
  <c r="G63" i="55"/>
  <c r="G58" i="55"/>
  <c r="G49" i="55"/>
  <c r="G37" i="55"/>
  <c r="E71" i="55"/>
  <c r="E63" i="55"/>
  <c r="E58" i="55"/>
  <c r="E49" i="55"/>
  <c r="E37" i="55"/>
  <c r="D71" i="55"/>
  <c r="D37" i="55"/>
  <c r="D49" i="55"/>
  <c r="D58" i="55"/>
  <c r="D63" i="55"/>
  <c r="C23" i="52"/>
  <c r="D23" i="52"/>
  <c r="E23" i="52"/>
  <c r="F23" i="52"/>
  <c r="C19" i="52"/>
  <c r="D19" i="52"/>
  <c r="E19" i="52"/>
  <c r="I23" i="52"/>
  <c r="H23" i="52"/>
  <c r="I19" i="52"/>
  <c r="H19" i="52"/>
  <c r="I9" i="52"/>
  <c r="I8" i="52" s="1"/>
  <c r="I18" i="52" s="1"/>
  <c r="H9" i="52"/>
  <c r="H13" i="52"/>
  <c r="H8" i="52" s="1"/>
  <c r="H18" i="52" s="1"/>
  <c r="E31" i="50"/>
  <c r="E30" i="50"/>
  <c r="I30" i="50" s="1"/>
  <c r="E29" i="50"/>
  <c r="I29" i="50" s="1"/>
  <c r="E28" i="50"/>
  <c r="E27" i="50"/>
  <c r="I27" i="50" s="1"/>
  <c r="E26" i="50"/>
  <c r="I26" i="50" s="1"/>
  <c r="E25" i="50"/>
  <c r="I25" i="50" s="1"/>
  <c r="E24" i="50"/>
  <c r="I24" i="50" s="1"/>
  <c r="E23" i="50"/>
  <c r="E22" i="50"/>
  <c r="E21" i="50"/>
  <c r="I21" i="50" s="1"/>
  <c r="E20" i="50"/>
  <c r="E19" i="50"/>
  <c r="E18" i="50"/>
  <c r="I18" i="50" s="1"/>
  <c r="E17" i="50"/>
  <c r="I17" i="50" s="1"/>
  <c r="E16" i="50"/>
  <c r="E15" i="50"/>
  <c r="E14" i="50"/>
  <c r="E13" i="50"/>
  <c r="I13" i="50" s="1"/>
  <c r="E12" i="50"/>
  <c r="I12" i="50" s="1"/>
  <c r="E11" i="50"/>
  <c r="H10" i="50"/>
  <c r="E9" i="50"/>
  <c r="I9" i="50" s="1"/>
  <c r="D9" i="38"/>
  <c r="G9" i="38" s="1"/>
  <c r="D10" i="38"/>
  <c r="G10" i="38" s="1"/>
  <c r="D11" i="38"/>
  <c r="G11" i="38" s="1"/>
  <c r="D12" i="38"/>
  <c r="G12" i="38" s="1"/>
  <c r="D13" i="38"/>
  <c r="G13" i="38" s="1"/>
  <c r="D14" i="38"/>
  <c r="G14" i="38" s="1"/>
  <c r="D15" i="38"/>
  <c r="G15" i="38" s="1"/>
  <c r="D16" i="38"/>
  <c r="G16" i="38" s="1"/>
  <c r="D17" i="38"/>
  <c r="G17" i="38" s="1"/>
  <c r="D18" i="38"/>
  <c r="D26" i="38"/>
  <c r="D27" i="38"/>
  <c r="D28" i="38"/>
  <c r="D29" i="38"/>
  <c r="D30" i="38"/>
  <c r="D31" i="38"/>
  <c r="D19" i="38"/>
  <c r="D20" i="38"/>
  <c r="D21" i="38"/>
  <c r="D22" i="38"/>
  <c r="D23" i="38"/>
  <c r="D24" i="38"/>
  <c r="D25" i="38"/>
  <c r="A3" i="20"/>
  <c r="A3" i="32"/>
  <c r="A3" i="42"/>
  <c r="B3" i="19"/>
  <c r="A3" i="16"/>
  <c r="A4" i="45"/>
  <c r="A4" i="44"/>
  <c r="A4" i="38"/>
  <c r="A4" i="37"/>
  <c r="A3" i="6"/>
  <c r="A3" i="28"/>
  <c r="A3" i="85" s="1"/>
  <c r="A3" i="24"/>
  <c r="A3" i="13"/>
  <c r="A3" i="26"/>
  <c r="G19" i="38"/>
  <c r="G20" i="38"/>
  <c r="G21" i="38"/>
  <c r="G22" i="38"/>
  <c r="G23" i="38"/>
  <c r="G24" i="38"/>
  <c r="G25" i="38"/>
  <c r="G26" i="38"/>
  <c r="G27" i="38"/>
  <c r="G28" i="38"/>
  <c r="G29" i="38"/>
  <c r="G30" i="38"/>
  <c r="G31" i="38"/>
  <c r="G18" i="38"/>
  <c r="D38" i="42"/>
  <c r="G38" i="42" s="1"/>
  <c r="D37" i="42"/>
  <c r="G37" i="42" s="1"/>
  <c r="D36" i="42"/>
  <c r="G36" i="42" s="1"/>
  <c r="D9" i="6"/>
  <c r="F23" i="45"/>
  <c r="E23" i="45"/>
  <c r="C23" i="45"/>
  <c r="B23" i="45"/>
  <c r="D56" i="1"/>
  <c r="C56" i="1"/>
  <c r="C51" i="1"/>
  <c r="C45" i="1"/>
  <c r="F19" i="20" s="1"/>
  <c r="C31" i="1"/>
  <c r="C27" i="1"/>
  <c r="C41" i="1"/>
  <c r="D51" i="1"/>
  <c r="D45" i="1"/>
  <c r="D31" i="1"/>
  <c r="D27" i="1"/>
  <c r="D41" i="1"/>
  <c r="D18" i="1"/>
  <c r="D15" i="1"/>
  <c r="D7" i="1"/>
  <c r="C18" i="1"/>
  <c r="C15" i="1"/>
  <c r="C7" i="1"/>
  <c r="D12" i="42"/>
  <c r="G12" i="42" s="1"/>
  <c r="D11" i="42"/>
  <c r="G11" i="42" s="1"/>
  <c r="D21" i="42"/>
  <c r="G21" i="42" s="1"/>
  <c r="D20" i="42"/>
  <c r="D19" i="42"/>
  <c r="G19" i="42" s="1"/>
  <c r="D18" i="42"/>
  <c r="G18" i="42" s="1"/>
  <c r="D17" i="42"/>
  <c r="G17" i="42" s="1"/>
  <c r="D16" i="42"/>
  <c r="G16" i="42" s="1"/>
  <c r="D15" i="42"/>
  <c r="G15" i="42" s="1"/>
  <c r="D14" i="42"/>
  <c r="G14" i="42" s="1"/>
  <c r="D25" i="42"/>
  <c r="G25" i="42" s="1"/>
  <c r="D24" i="42"/>
  <c r="G24" i="42" s="1"/>
  <c r="D23" i="42"/>
  <c r="G23" i="42" s="1"/>
  <c r="D28" i="42"/>
  <c r="G28" i="42" s="1"/>
  <c r="D27" i="42"/>
  <c r="D35" i="42"/>
  <c r="D34" i="42" s="1"/>
  <c r="D32" i="42"/>
  <c r="G32" i="42" s="1"/>
  <c r="D31" i="42"/>
  <c r="G31" i="42" s="1"/>
  <c r="D30" i="42"/>
  <c r="G30" i="42" s="1"/>
  <c r="D33" i="42"/>
  <c r="G33" i="42" s="1"/>
  <c r="F34" i="42"/>
  <c r="E34" i="42"/>
  <c r="C34" i="42"/>
  <c r="B34" i="42"/>
  <c r="F29" i="42"/>
  <c r="E29" i="42"/>
  <c r="C29" i="42"/>
  <c r="B29" i="42"/>
  <c r="F26" i="42"/>
  <c r="E26" i="42"/>
  <c r="C26" i="42"/>
  <c r="B26" i="42"/>
  <c r="F22" i="42"/>
  <c r="E22" i="42"/>
  <c r="C22" i="42"/>
  <c r="B22" i="42"/>
  <c r="F13" i="42"/>
  <c r="E13" i="42"/>
  <c r="C13" i="42"/>
  <c r="B13" i="42"/>
  <c r="B39" i="42" s="1"/>
  <c r="F39" i="42"/>
  <c r="E63" i="23"/>
  <c r="E26" i="20"/>
  <c r="D26" i="20"/>
  <c r="C26" i="20"/>
  <c r="D31" i="19"/>
  <c r="D19" i="19"/>
  <c r="C31" i="19"/>
  <c r="C19" i="19"/>
  <c r="E28" i="16"/>
  <c r="E27" i="16"/>
  <c r="E26" i="16"/>
  <c r="E25" i="16"/>
  <c r="E24" i="16"/>
  <c r="E23" i="16"/>
  <c r="E22" i="16"/>
  <c r="E21" i="16"/>
  <c r="E20" i="16"/>
  <c r="E19" i="16"/>
  <c r="E8" i="16"/>
  <c r="E9" i="16"/>
  <c r="E10" i="16"/>
  <c r="E11" i="16"/>
  <c r="E12" i="16"/>
  <c r="E13" i="16"/>
  <c r="E14" i="16"/>
  <c r="E15" i="16"/>
  <c r="E16" i="16"/>
  <c r="E7" i="16"/>
  <c r="D29" i="16"/>
  <c r="D17" i="16"/>
  <c r="C29" i="16"/>
  <c r="C17" i="16"/>
  <c r="G11" i="45"/>
  <c r="G13" i="45"/>
  <c r="G15" i="45"/>
  <c r="G17" i="45"/>
  <c r="G19" i="45"/>
  <c r="G21" i="45"/>
  <c r="D11" i="45"/>
  <c r="D12" i="45"/>
  <c r="G12" i="45" s="1"/>
  <c r="D13" i="45"/>
  <c r="D14" i="45"/>
  <c r="G14" i="45" s="1"/>
  <c r="D15" i="45"/>
  <c r="D16" i="45"/>
  <c r="G16" i="45" s="1"/>
  <c r="D17" i="45"/>
  <c r="D18" i="45"/>
  <c r="G18" i="45" s="1"/>
  <c r="D19" i="45"/>
  <c r="D20" i="45"/>
  <c r="G20" i="45" s="1"/>
  <c r="D21" i="45"/>
  <c r="D22" i="45"/>
  <c r="G22" i="45" s="1"/>
  <c r="D10" i="45"/>
  <c r="G10" i="45" s="1"/>
  <c r="F15" i="44"/>
  <c r="E15" i="44"/>
  <c r="C15" i="44"/>
  <c r="B15" i="44"/>
  <c r="D11" i="44"/>
  <c r="G11" i="44" s="1"/>
  <c r="D12" i="44"/>
  <c r="G12" i="44" s="1"/>
  <c r="D13" i="44"/>
  <c r="G13" i="44" s="1"/>
  <c r="D10" i="44"/>
  <c r="G10" i="44" s="1"/>
  <c r="E32" i="38"/>
  <c r="F26" i="6"/>
  <c r="G26" i="6" s="1"/>
  <c r="F27" i="6"/>
  <c r="G27" i="6" s="1"/>
  <c r="F25" i="6"/>
  <c r="G25" i="6" s="1"/>
  <c r="F20" i="6"/>
  <c r="G20" i="6" s="1"/>
  <c r="F19" i="6"/>
  <c r="G19" i="6" s="1"/>
  <c r="F12" i="6"/>
  <c r="G12" i="6" s="1"/>
  <c r="F13" i="6"/>
  <c r="G13" i="6" s="1"/>
  <c r="F14" i="6"/>
  <c r="G14" i="6" s="1"/>
  <c r="F15" i="6"/>
  <c r="G15" i="6" s="1"/>
  <c r="F16" i="6"/>
  <c r="G16" i="6" s="1"/>
  <c r="F15" i="37"/>
  <c r="E15" i="37"/>
  <c r="C15" i="37"/>
  <c r="B15" i="37"/>
  <c r="D13" i="37"/>
  <c r="G13" i="37" s="1"/>
  <c r="D12" i="37"/>
  <c r="G12" i="37" s="1"/>
  <c r="D11" i="37"/>
  <c r="G11" i="37" s="1"/>
  <c r="D10" i="37"/>
  <c r="G10" i="37" s="1"/>
  <c r="D9" i="37"/>
  <c r="G9" i="37" s="1"/>
  <c r="E9" i="6"/>
  <c r="C9" i="6"/>
  <c r="D38" i="23"/>
  <c r="D42" i="23"/>
  <c r="C38" i="23"/>
  <c r="C42" i="23"/>
  <c r="H29" i="50"/>
  <c r="G35" i="42"/>
  <c r="G34" i="42" s="1"/>
  <c r="E8" i="52"/>
  <c r="E18" i="52" s="1"/>
  <c r="H18" i="50"/>
  <c r="H21" i="50"/>
  <c r="I19" i="53"/>
  <c r="G20" i="42"/>
  <c r="H25" i="50" l="1"/>
  <c r="D7" i="6"/>
  <c r="F49" i="55"/>
  <c r="F69" i="55" s="1"/>
  <c r="F79" i="55"/>
  <c r="D59" i="54"/>
  <c r="D67" i="54" s="1"/>
  <c r="D69" i="54" s="1"/>
  <c r="E57" i="62"/>
  <c r="C7" i="6"/>
  <c r="G19" i="52"/>
  <c r="H19" i="53"/>
  <c r="D46" i="62"/>
  <c r="K7" i="53"/>
  <c r="C9" i="62"/>
  <c r="I49" i="55"/>
  <c r="E43" i="55"/>
  <c r="C45" i="51"/>
  <c r="C58" i="51" s="1"/>
  <c r="D22" i="54"/>
  <c r="D24" i="54" s="1"/>
  <c r="D26" i="54" s="1"/>
  <c r="D35" i="54" s="1"/>
  <c r="I157" i="71"/>
  <c r="I39" i="55"/>
  <c r="E69" i="55"/>
  <c r="F30" i="55"/>
  <c r="I17" i="55"/>
  <c r="I30" i="55"/>
  <c r="G9" i="52"/>
  <c r="J10" i="52" s="1"/>
  <c r="D59" i="1"/>
  <c r="F18" i="6"/>
  <c r="G18" i="6" s="1"/>
  <c r="D9" i="62"/>
  <c r="D82" i="62" s="1"/>
  <c r="I83" i="62" s="1"/>
  <c r="D46" i="23"/>
  <c r="D59" i="23"/>
  <c r="H20" i="62"/>
  <c r="E47" i="62"/>
  <c r="F17" i="55"/>
  <c r="G13" i="52"/>
  <c r="J14" i="52" s="1"/>
  <c r="I63" i="55"/>
  <c r="C30" i="16"/>
  <c r="D26" i="42"/>
  <c r="H57" i="62"/>
  <c r="C24" i="1"/>
  <c r="E21" i="96" s="1"/>
  <c r="E85" i="54"/>
  <c r="E87" i="54" s="1"/>
  <c r="J19" i="53"/>
  <c r="K19" i="53" s="1"/>
  <c r="G71" i="51"/>
  <c r="G45" i="51"/>
  <c r="G56" i="51" s="1"/>
  <c r="F9" i="62"/>
  <c r="G46" i="62"/>
  <c r="G9" i="62"/>
  <c r="C46" i="62"/>
  <c r="B45" i="51"/>
  <c r="B58" i="51" s="1"/>
  <c r="H25" i="67"/>
  <c r="E25" i="67"/>
  <c r="E19" i="67"/>
  <c r="H35" i="67"/>
  <c r="D24" i="1"/>
  <c r="H26" i="50"/>
  <c r="H30" i="50"/>
  <c r="F49" i="2"/>
  <c r="G41" i="80" s="1"/>
  <c r="H12" i="50"/>
  <c r="E40" i="62"/>
  <c r="D22" i="42"/>
  <c r="K13" i="53"/>
  <c r="G27" i="42"/>
  <c r="G26" i="42" s="1"/>
  <c r="H24" i="50"/>
  <c r="D23" i="45"/>
  <c r="B30" i="61"/>
  <c r="H30" i="61" s="1"/>
  <c r="E14" i="20"/>
  <c r="E20" i="20" s="1"/>
  <c r="G23" i="52"/>
  <c r="I58" i="55"/>
  <c r="E65" i="62"/>
  <c r="D13" i="42"/>
  <c r="D48" i="54"/>
  <c r="D29" i="42"/>
  <c r="C48" i="54"/>
  <c r="C35" i="23"/>
  <c r="D30" i="16"/>
  <c r="D32" i="19"/>
  <c r="C59" i="23"/>
  <c r="C59" i="54"/>
  <c r="C67" i="54" s="1"/>
  <c r="C69" i="54" s="1"/>
  <c r="E59" i="54"/>
  <c r="E67" i="54" s="1"/>
  <c r="E69" i="54" s="1"/>
  <c r="E20" i="62"/>
  <c r="D35" i="23"/>
  <c r="G13" i="42"/>
  <c r="H16" i="50"/>
  <c r="I16" i="50"/>
  <c r="H19" i="50"/>
  <c r="I19" i="50"/>
  <c r="H23" i="50"/>
  <c r="I23" i="50"/>
  <c r="H31" i="50"/>
  <c r="I31" i="50"/>
  <c r="D85" i="54"/>
  <c r="D87" i="54" s="1"/>
  <c r="F32" i="2"/>
  <c r="F71" i="51"/>
  <c r="D44" i="67"/>
  <c r="F44" i="67"/>
  <c r="E6" i="96" s="1"/>
  <c r="G27" i="65"/>
  <c r="H17" i="50"/>
  <c r="H20" i="50"/>
  <c r="I20" i="50"/>
  <c r="H28" i="50"/>
  <c r="I28" i="50"/>
  <c r="F39" i="55"/>
  <c r="G49" i="2"/>
  <c r="G23" i="80" s="1"/>
  <c r="H18" i="6"/>
  <c r="C46" i="23"/>
  <c r="H14" i="50"/>
  <c r="I14" i="50"/>
  <c r="C19" i="53"/>
  <c r="G32" i="2"/>
  <c r="D32" i="38"/>
  <c r="C30" i="61"/>
  <c r="H31" i="61" s="1"/>
  <c r="F46" i="62"/>
  <c r="G15" i="65"/>
  <c r="G8" i="65" s="1"/>
  <c r="D27" i="65"/>
  <c r="D20" i="65" s="1"/>
  <c r="C44" i="67"/>
  <c r="F8" i="20" s="1"/>
  <c r="G44" i="67"/>
  <c r="H11" i="50"/>
  <c r="I11" i="50"/>
  <c r="H15" i="50"/>
  <c r="I15" i="50"/>
  <c r="H22" i="50"/>
  <c r="I22" i="50"/>
  <c r="E10" i="62"/>
  <c r="C22" i="54"/>
  <c r="C24" i="54" s="1"/>
  <c r="C26" i="54" s="1"/>
  <c r="C35" i="54" s="1"/>
  <c r="E48" i="54"/>
  <c r="C77" i="54"/>
  <c r="C85" i="54" s="1"/>
  <c r="C87" i="54" s="1"/>
  <c r="D15" i="44"/>
  <c r="D9" i="61"/>
  <c r="G9" i="61" s="1"/>
  <c r="G29" i="42"/>
  <c r="H27" i="50"/>
  <c r="H40" i="62"/>
  <c r="H47" i="62"/>
  <c r="H76" i="62"/>
  <c r="A4" i="71"/>
  <c r="F31" i="65"/>
  <c r="G21" i="61"/>
  <c r="G20" i="61" s="1"/>
  <c r="D20" i="61"/>
  <c r="E76" i="62"/>
  <c r="E17" i="16"/>
  <c r="H9" i="50"/>
  <c r="H13" i="50"/>
  <c r="C14" i="20"/>
  <c r="C20" i="20" s="1"/>
  <c r="H30" i="62"/>
  <c r="H29" i="62" s="1"/>
  <c r="E29" i="62"/>
  <c r="E7" i="6"/>
  <c r="E29" i="16"/>
  <c r="C39" i="42"/>
  <c r="F19" i="53"/>
  <c r="F30" i="61"/>
  <c r="H34" i="61" s="1"/>
  <c r="F10" i="54"/>
  <c r="F15" i="54"/>
  <c r="F11" i="54"/>
  <c r="C8" i="52"/>
  <c r="C18" i="52" s="1"/>
  <c r="J20" i="52" s="1"/>
  <c r="E39" i="42"/>
  <c r="D69" i="55"/>
  <c r="D19" i="53"/>
  <c r="G43" i="55"/>
  <c r="F9" i="54"/>
  <c r="F14" i="54"/>
  <c r="F16" i="54"/>
  <c r="C32" i="19"/>
  <c r="G69" i="55"/>
  <c r="H69" i="55"/>
  <c r="H43" i="55"/>
  <c r="E30" i="61"/>
  <c r="D43" i="55"/>
  <c r="C31" i="65"/>
  <c r="B31" i="65"/>
  <c r="E31" i="65"/>
  <c r="F9" i="6"/>
  <c r="H9" i="6" s="1"/>
  <c r="H65" i="62"/>
  <c r="D15" i="37"/>
  <c r="G22" i="42"/>
  <c r="D15" i="65"/>
  <c r="D8" i="65" s="1"/>
  <c r="G22" i="65"/>
  <c r="H12" i="62"/>
  <c r="H10" i="62" s="1"/>
  <c r="E74" i="55" l="1"/>
  <c r="J80" i="55" s="1"/>
  <c r="C82" i="62"/>
  <c r="I82" i="62" s="1"/>
  <c r="D43" i="24"/>
  <c r="D61" i="1"/>
  <c r="E62" i="1" s="1"/>
  <c r="G23" i="45"/>
  <c r="F43" i="55"/>
  <c r="F74" i="55" s="1"/>
  <c r="J81" i="55" s="1"/>
  <c r="G82" i="62"/>
  <c r="I86" i="62" s="1"/>
  <c r="I69" i="55"/>
  <c r="I43" i="55"/>
  <c r="F82" i="62"/>
  <c r="I85" i="62" s="1"/>
  <c r="G72" i="51"/>
  <c r="H58" i="51"/>
  <c r="H59" i="51"/>
  <c r="D61" i="23"/>
  <c r="D64" i="23" s="1"/>
  <c r="D39" i="42"/>
  <c r="H45" i="67"/>
  <c r="H20" i="67"/>
  <c r="H19" i="67"/>
  <c r="C61" i="1"/>
  <c r="E61" i="1" s="1"/>
  <c r="G51" i="2"/>
  <c r="G30" i="61"/>
  <c r="G8" i="52"/>
  <c r="G18" i="52" s="1"/>
  <c r="J19" i="52" s="1"/>
  <c r="D31" i="65"/>
  <c r="H74" i="55"/>
  <c r="J83" i="55" s="1"/>
  <c r="H44" i="67"/>
  <c r="G20" i="65"/>
  <c r="G31" i="65" s="1"/>
  <c r="G39" i="42"/>
  <c r="E46" i="62"/>
  <c r="C61" i="23"/>
  <c r="C64" i="23" s="1"/>
  <c r="E64" i="23" s="1"/>
  <c r="D74" i="55"/>
  <c r="J79" i="55" s="1"/>
  <c r="E9" i="62"/>
  <c r="F72" i="51"/>
  <c r="E44" i="67"/>
  <c r="G74" i="55"/>
  <c r="J82" i="55" s="1"/>
  <c r="F51" i="2"/>
  <c r="H51" i="2" s="1"/>
  <c r="G38" i="75"/>
  <c r="G32" i="38"/>
  <c r="G15" i="44"/>
  <c r="H9" i="62"/>
  <c r="I46" i="55"/>
  <c r="E30" i="16"/>
  <c r="H46" i="62"/>
  <c r="D30" i="61"/>
  <c r="G15" i="37"/>
  <c r="F7" i="6"/>
  <c r="H7" i="6" s="1"/>
  <c r="G9" i="6"/>
  <c r="G7" i="6" s="1"/>
  <c r="J86" i="55" l="1"/>
  <c r="I74" i="55"/>
  <c r="J90" i="55" s="1"/>
  <c r="J87" i="55"/>
  <c r="J89" i="55"/>
  <c r="E82" i="62"/>
  <c r="I84" i="62" s="1"/>
  <c r="H72" i="51"/>
  <c r="H52" i="2"/>
  <c r="J84" i="55"/>
  <c r="H82" i="62"/>
  <c r="I87" i="62" s="1"/>
  <c r="J88" i="55"/>
  <c r="J85" i="55"/>
  <c r="H73" i="51"/>
  <c r="H35" i="61"/>
  <c r="H32" i="61"/>
  <c r="H33" i="6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C61" authorId="0" shapeId="0" xr:uid="{00000000-0006-0000-0300-000001000000}">
      <text>
        <r>
          <rPr>
            <b/>
            <sz val="9"/>
            <color rgb="FF000000"/>
            <rFont val="Tahoma"/>
            <family val="2"/>
          </rPr>
          <t xml:space="preserve">EVALUACIÓN:
</t>
        </r>
        <r>
          <rPr>
            <b/>
            <sz val="9"/>
            <color rgb="FF000000"/>
            <rFont val="Tahoma"/>
            <family val="2"/>
          </rPr>
          <t>VERIFICAR QUE COINCIDA EL MONTO CON LO REPORTADO EN EL FORMATO ETCA-I-01 EN EL EJERCICIO ACTUAL.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F9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Evaluación:
Verificar que coincida este monto con lo reportado en el formato CPCA-I-01 en el ejercicio actual en el mismo rubro</t>
        </r>
      </text>
    </comment>
    <comment ref="F18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Evaluación:
Verificar que coincida este monto con lo reportado en el formato CPCA-I-01 en el ejercicio actual en el mismo rubro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F3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Evaluación:
Verificar que coincida este monto con lo reportado en el formato ETCA-I-01 en el ejercicio actual Total de Pasivo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G20" authorId="0" shapeId="0" xr:uid="{00000000-0006-0000-0D00-000001000000}">
      <text>
        <r>
          <rPr>
            <sz val="12"/>
            <color theme="1"/>
            <rFont val="Arial Narrow"/>
            <family val="2"/>
          </rPr>
          <t xml:space="preserve">Evaluación:
</t>
        </r>
        <r>
          <rPr>
            <b/>
            <sz val="11"/>
            <color rgb="FF000000"/>
            <rFont val="Arial Narrow"/>
            <family val="2"/>
          </rPr>
          <t xml:space="preserve">Total Ingreso Recaudado Anual - Total Ingreso Estimado Anual
</t>
        </r>
      </text>
    </comment>
    <comment ref="G45" authorId="0" shapeId="0" xr:uid="{00000000-0006-0000-0D00-000002000000}">
      <text>
        <r>
          <rPr>
            <sz val="12"/>
            <color theme="1"/>
            <rFont val="Arial Narrow"/>
            <family val="2"/>
          </rPr>
          <t xml:space="preserve">Evaluación:
</t>
        </r>
        <r>
          <rPr>
            <sz val="12"/>
            <color theme="1"/>
            <rFont val="Arial Narrow"/>
            <family val="2"/>
          </rPr>
          <t>Total Ingreso Recaudado Anual - Total Ingreso Estimado Anual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D6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EVALUACIÓN:
VERIFICA QUE COINCIDAN LAS CANTIDADES  DE TOTAL DE INGRESOS CON LO REPORTADO EN EL FORMATO CPCA-II-01 EN EL TOTAL DE LA COLUMNA DE TOTAL DE INGRESOS DEVENGADO ANUAL (4)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1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EVALUACIÓN:
VERIFICA QUE COINCIDAN LAS CANTIDADES  DE TOTAL DE INGRESOS CON LO REPORTADO EN EL FORMATO CPCA-I-03 EN EL MISMO RUBRO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</author>
  </authors>
  <commentList>
    <comment ref="C6" authorId="0" shapeId="0" xr:uid="{00000000-0006-0000-1B00-000001000000}">
      <text>
        <r>
          <rPr>
            <b/>
            <sz val="9"/>
            <color rgb="FF000000"/>
            <rFont val="Tahoma"/>
            <family val="2"/>
          </rPr>
          <t xml:space="preserve">EVALUACIÓN:
</t>
        </r>
        <r>
          <rPr>
            <b/>
            <sz val="9"/>
            <color rgb="FF000000"/>
            <rFont val="Tahoma"/>
            <family val="2"/>
          </rPr>
          <t>VERIFICA QUE COINCIDAN LAS CANTIDADES  DE TOTAL DE EGRESOS CON LO REPORTADO EN EL FORMATO ETCA-II-04 EN EL TOTAL DE LA COLUMNA DE EGRESOS DEVENGADO ANUAL.</t>
        </r>
      </text>
    </comment>
    <comment ref="C42" authorId="0" shapeId="0" xr:uid="{00000000-0006-0000-1B00-000002000000}">
      <text>
        <r>
          <rPr>
            <b/>
            <sz val="9"/>
            <color rgb="FF000000"/>
            <rFont val="Tahoma"/>
            <family val="2"/>
          </rPr>
          <t xml:space="preserve">EVALUACIÓN:
</t>
        </r>
        <r>
          <rPr>
            <b/>
            <sz val="9"/>
            <color rgb="FF000000"/>
            <rFont val="Tahoma"/>
            <family val="2"/>
          </rPr>
          <t>VERIFICA QUE COINCIDAN LAS CANTIDADES  DEL TOTAL GASTO CONTABLE CON LO REPORTADO EN EL FORMATO ETCA-I-03 EN EL TOTAL DE GASTOS Y OTRAS PÉRDIDAS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<sst xmlns="http://schemas.openxmlformats.org/spreadsheetml/2006/main" count="3247" uniqueCount="2341">
  <si>
    <t>Formatos</t>
  </si>
  <si>
    <t>Estado de Actividades</t>
  </si>
  <si>
    <t xml:space="preserve">Estado de Variación en la Hacienda Pública </t>
  </si>
  <si>
    <t>Estado de Cambios en la Situación Financiera</t>
  </si>
  <si>
    <t>Estado de Flujos de Efectivo</t>
  </si>
  <si>
    <t>Estado Analítico del Activo</t>
  </si>
  <si>
    <t>Estado Analítico de la Deuda y Otros Pasivos</t>
  </si>
  <si>
    <t>Informe Analítico de la Deuda y Otros Pasivos-Detallado-LDF</t>
  </si>
  <si>
    <t>Informe sobre Pasivos Contingentes</t>
  </si>
  <si>
    <t>Notas a los Estados Financieros</t>
  </si>
  <si>
    <t>II.- Información Presupuestaria</t>
  </si>
  <si>
    <t>Estado Analítico de Ingresos</t>
  </si>
  <si>
    <t>Estado Analítico del Ejercicio Presupuesto de Egresos Detallado-LDF Por Unidad Administrativa</t>
  </si>
  <si>
    <t>Conciliacion entre los Egresos Presupuestarios y los Gastos Contables</t>
  </si>
  <si>
    <t xml:space="preserve">Endeudamiento Neto                                                             </t>
  </si>
  <si>
    <t>III.- Información Programática</t>
  </si>
  <si>
    <t xml:space="preserve">Gasto por Categoría Programática    </t>
  </si>
  <si>
    <t xml:space="preserve">Gasto por Proyectos de Inversión   </t>
  </si>
  <si>
    <t xml:space="preserve">Indicadores de Postura Fiscal                                               </t>
  </si>
  <si>
    <t xml:space="preserve">Balance Presupuestario-LDF                                                            </t>
  </si>
  <si>
    <t>Relación de Cuentas Bancarias Productivas Específicas</t>
  </si>
  <si>
    <t>Análisis de variaciones Programático-Presupuestal</t>
  </si>
  <si>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</si>
  <si>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</si>
  <si>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</si>
  <si>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</si>
  <si>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</si>
  <si>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</si>
  <si>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</si>
  <si>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</si>
  <si>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</si>
  <si>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</si>
  <si>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</si>
  <si>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</si>
  <si>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</si>
  <si>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</si>
  <si>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</si>
  <si>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</si>
  <si>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</si>
  <si>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</si>
  <si>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</si>
  <si>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</si>
  <si>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 xml:space="preserve">     Total de Activos Circulantes</t>
  </si>
  <si>
    <t xml:space="preserve">     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</si>
  <si>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</si>
  <si>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</si>
  <si>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</si>
  <si>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</si>
  <si>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</si>
  <si>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</si>
  <si>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</si>
  <si>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</si>
  <si>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</si>
  <si>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</si>
  <si>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</si>
  <si>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</si>
  <si>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</si>
  <si>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</si>
  <si>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</si>
  <si>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</si>
  <si>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Otros Activos no Circulantes</t>
  </si>
  <si>
    <t>Total de Activos No Circulantes</t>
  </si>
  <si>
    <t>Total de Pasivos No Circulantes</t>
  </si>
  <si>
    <t>Total de Activos</t>
  </si>
  <si>
    <t>Total de Pasivo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</si>
  <si>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</si>
  <si>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</si>
  <si>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</si>
  <si>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</si>
  <si>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</si>
  <si>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</si>
  <si>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</si>
  <si>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</si>
  <si>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</si>
  <si>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</si>
  <si>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</si>
  <si>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</si>
  <si>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</si>
  <si>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</si>
  <si>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 Pasivo y Hacienda Pública/Patrimonio</t>
  </si>
  <si>
    <t>"Bajo protesta de decir verdad declaramos que los Estados Financieros y sus Notas, son razonablemente correctos y son responsabilidad del emisor"</t>
  </si>
  <si>
    <t>Celdas Protegidas</t>
  </si>
  <si>
    <t>(PESOS)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</si>
  <si>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</si>
  <si>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</si>
  <si>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</si>
  <si>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</si>
  <si>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</si>
  <si>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</si>
  <si>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</si>
  <si>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</si>
  <si>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</si>
  <si>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</si>
  <si>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</si>
  <si>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</si>
  <si>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</si>
  <si>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</si>
  <si>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</si>
  <si>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</si>
  <si>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</si>
  <si>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</si>
  <si>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</si>
  <si>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</si>
  <si>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</si>
  <si>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</si>
  <si>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</si>
  <si>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</si>
  <si>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</si>
  <si>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</si>
  <si>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</si>
  <si>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</si>
  <si>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</si>
  <si>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</si>
  <si>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</si>
  <si>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</si>
  <si>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</si>
  <si>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</si>
  <si>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</si>
  <si>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</si>
  <si>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</si>
  <si>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</si>
  <si>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</si>
  <si>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</si>
  <si>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</si>
  <si>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</si>
  <si>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</si>
  <si>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</si>
  <si>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</si>
  <si>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</si>
  <si>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</si>
  <si>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</si>
  <si>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</si>
  <si>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</si>
  <si>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</si>
  <si>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</si>
  <si>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</si>
  <si>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</si>
  <si>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</si>
  <si>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</si>
  <si>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</si>
  <si>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</si>
  <si>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</si>
  <si>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</si>
  <si>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</si>
  <si>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</si>
  <si>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</si>
  <si>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</si>
  <si>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</si>
  <si>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</si>
  <si>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</si>
  <si>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</si>
  <si>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</si>
  <si>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</si>
  <si>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</si>
  <si>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</si>
  <si>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</si>
  <si>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</si>
  <si>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</si>
  <si>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</si>
  <si>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+b +c +d +e +f +g +h)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</si>
  <si>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</si>
  <si>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</si>
  <si>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</si>
  <si>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</si>
  <si>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</si>
  <si>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</si>
  <si>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</si>
  <si>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</si>
  <si>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</si>
  <si>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</si>
  <si>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</si>
  <si>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</si>
  <si>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</si>
  <si>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</si>
  <si>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(IIB=a + b + c + d + e + f)</t>
  </si>
  <si>
    <t>i. Otros Activos no Circulantes</t>
  </si>
  <si>
    <t>IB. Total de Activos No Circulantes (IB = a + b + c + d + e + f + g + h + i)</t>
  </si>
  <si>
    <t>II. Total del Pasivo (II = IIA + IIB)</t>
  </si>
  <si>
    <t>HACIENDA PÚBLICA/PATRIMONIO</t>
  </si>
  <si>
    <t>I. Total del Activo (I = IA + IB)</t>
  </si>
  <si>
    <t>IIIA. Hacienda Pública/Patrimonio Contribuido (IIIA =a +b+c)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</si>
  <si>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</si>
  <si>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</si>
  <si>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</si>
  <si>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</si>
  <si>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</si>
  <si>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</si>
  <si>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</si>
  <si>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</si>
  <si>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</si>
  <si>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</si>
  <si>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</si>
  <si>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</si>
  <si>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</si>
  <si>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=II+III)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</si>
  <si>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</si>
  <si>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</si>
  <si>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</si>
  <si>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</si>
  <si>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</si>
  <si>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Participaciones y Aportaciones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</si>
  <si>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</si>
  <si>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</si>
  <si>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</si>
  <si>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</si>
  <si>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</si>
  <si>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</si>
  <si>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</si>
  <si>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</si>
  <si>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</si>
  <si>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</si>
  <si>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</si>
  <si>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</si>
  <si>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</si>
  <si>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</si>
  <si>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</si>
  <si>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</si>
  <si>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</si>
  <si>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</si>
  <si>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</si>
  <si>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</si>
  <si>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</si>
  <si>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</si>
  <si>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</si>
  <si>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</si>
  <si>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</si>
  <si>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</si>
  <si>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</si>
  <si>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</si>
  <si>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</si>
  <si>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</si>
  <si>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</si>
  <si>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</si>
  <si>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</si>
  <si>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</si>
  <si>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</si>
  <si>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</si>
  <si>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</si>
  <si>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</si>
  <si>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</si>
  <si>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</t>
  </si>
  <si>
    <t xml:space="preserve"> </t>
  </si>
  <si>
    <t>Estado de Variación en la Hacienda Pública</t>
  </si>
  <si>
    <t>Concepto</t>
  </si>
  <si>
    <t>Hacienda Pública / Patrimonio Contribuido</t>
  </si>
  <si>
    <t>Hacienda Pública / Patrimonio Generado del Ejercicio</t>
  </si>
  <si>
    <t>Total</t>
  </si>
  <si>
    <t>Origen</t>
  </si>
  <si>
    <t>Aplicación</t>
  </si>
  <si>
    <t>HACIENDA PUBLICA/PATRIMONIO</t>
  </si>
  <si>
    <t>Excesos o Insuficiencia en la Actualización de la Hacienda Pública/Patrimonio</t>
  </si>
  <si>
    <t xml:space="preserve">Flujos de Efectivo de las Actividades de Operación 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</si>
  <si>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</si>
  <si>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</si>
  <si>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</si>
  <si>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</si>
  <si>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</si>
  <si>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</si>
  <si>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</si>
  <si>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</si>
  <si>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</si>
  <si>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</si>
  <si>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</si>
  <si>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</si>
  <si>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</si>
  <si>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</si>
  <si>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</si>
  <si>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</si>
  <si>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</si>
  <si>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</si>
  <si>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</si>
  <si>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</si>
  <si>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</si>
  <si>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</si>
  <si>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</si>
  <si>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</si>
  <si>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</si>
  <si>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</si>
  <si>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</si>
  <si>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</si>
  <si>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Largo Plazo</t>
  </si>
  <si>
    <t>Otros Pasivos</t>
  </si>
  <si>
    <t>Informe Analítico de la Deuda Pública y Otros Pasivos - LDF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</si>
  <si>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</si>
  <si>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</si>
  <si>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</si>
  <si>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</si>
  <si>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</si>
  <si>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</si>
  <si>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</si>
  <si>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</si>
  <si>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</si>
  <si>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</si>
  <si>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</si>
  <si>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</si>
  <si>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</si>
  <si>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</si>
  <si>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</si>
  <si>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</si>
  <si>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</si>
  <si>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</si>
  <si>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</si>
  <si>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</si>
  <si>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</si>
  <si>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</si>
  <si>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</si>
  <si>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</si>
  <si>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</si>
  <si>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</si>
  <si>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</si>
  <si>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</si>
  <si>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</si>
  <si>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</si>
  <si>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</si>
  <si>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</si>
  <si>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</si>
  <si>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</si>
  <si>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</si>
  <si>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</si>
  <si>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</si>
  <si>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</si>
  <si>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</si>
  <si>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</si>
  <si>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</si>
  <si>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</si>
  <si>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</si>
  <si>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</si>
  <si>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</si>
  <si>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</si>
  <si>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</si>
  <si>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</si>
  <si>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</si>
  <si>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</si>
  <si>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</si>
  <si>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</si>
  <si>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</si>
  <si>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</si>
  <si>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</si>
  <si>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</si>
  <si>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</si>
  <si>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</si>
  <si>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</si>
  <si>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</si>
  <si>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</si>
  <si>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</si>
  <si>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</si>
  <si>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</si>
  <si>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</si>
  <si>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A Corto Plazo</t>
  </si>
  <si>
    <t>A Mediano Plazo</t>
  </si>
  <si>
    <t>A Largo Plazo</t>
  </si>
  <si>
    <t>Se deberá cumplir con lo siguiente:</t>
  </si>
  <si>
    <t>1.</t>
  </si>
  <si>
    <t>2.</t>
  </si>
  <si>
    <t>Panorama Económico y Financiero.</t>
  </si>
  <si>
    <t>3.</t>
  </si>
  <si>
    <t>Autorización e Historia.</t>
  </si>
  <si>
    <t>4.</t>
  </si>
  <si>
    <t>Organización y Objeto Social.</t>
  </si>
  <si>
    <t>5.</t>
  </si>
  <si>
    <t>Bases de Preparación de los Estados Financieros.</t>
  </si>
  <si>
    <t>6.</t>
  </si>
  <si>
    <t>Políticas de Contabilidad Significativas.</t>
  </si>
  <si>
    <t>7.</t>
  </si>
  <si>
    <t>Posición en Moneda Estranjera y Protección por Riesgo Cambiario.</t>
  </si>
  <si>
    <t>8.</t>
  </si>
  <si>
    <t>Reporte Analítico del Activo.</t>
  </si>
  <si>
    <t>9.</t>
  </si>
  <si>
    <t>Fideicomisos, Mandatos y Análogos.</t>
  </si>
  <si>
    <t>10.</t>
  </si>
  <si>
    <t>Reporte de la Recaudación.</t>
  </si>
  <si>
    <t>11.</t>
  </si>
  <si>
    <t>Información sobre la Deuda y el Reporte Analítico de la Deuda.</t>
  </si>
  <si>
    <t>12.</t>
  </si>
  <si>
    <t>Calificaciones otorgadas.</t>
  </si>
  <si>
    <t>13.</t>
  </si>
  <si>
    <t>Proceso de Mejora.</t>
  </si>
  <si>
    <t>14.</t>
  </si>
  <si>
    <t>Información por Segmentos.</t>
  </si>
  <si>
    <t>15.</t>
  </si>
  <si>
    <t>Eventos Posteriores al Cierre.</t>
  </si>
  <si>
    <t>16.</t>
  </si>
  <si>
    <t>Partes Relacionadas.</t>
  </si>
  <si>
    <t>Diferencia</t>
  </si>
  <si>
    <t>Contribuciones de Mejoras</t>
  </si>
  <si>
    <t>Productos</t>
  </si>
  <si>
    <t>Aprovechamientos</t>
  </si>
  <si>
    <t>Ingresos Derivados de Financiamientos</t>
  </si>
  <si>
    <t xml:space="preserve">Impuestos </t>
  </si>
  <si>
    <t>Capital</t>
  </si>
  <si>
    <t>Transferencias, Asignaciones, Subsidios y Otras Ayudas</t>
  </si>
  <si>
    <t>Ingresos  derivados de Financiamiento</t>
  </si>
  <si>
    <t>Los Ingresos Excedentes  se presentan para efectos de cumplimiento de la Ley de Ingresos del Estado y Ley de Contabilidad Gubernamental.</t>
  </si>
  <si>
    <t>El importe reflejado siempre debe ser mayor a cero. Nunca en rojo.</t>
  </si>
  <si>
    <t>Estado Analítico de Ingresos Detallado – LDF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</si>
  <si>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</si>
  <si>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</si>
  <si>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</si>
  <si>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</si>
  <si>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</si>
  <si>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</si>
  <si>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</si>
  <si>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(c)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</si>
  <si>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</si>
  <si>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</si>
  <si>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</si>
  <si>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</si>
  <si>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</si>
  <si>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</si>
  <si>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</si>
  <si>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</si>
  <si>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</si>
  <si>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</si>
  <si>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</si>
  <si>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</si>
  <si>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</si>
  <si>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</si>
  <si>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</si>
  <si>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</si>
  <si>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</si>
  <si>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</si>
  <si>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</si>
  <si>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</si>
  <si>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</si>
  <si>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</si>
  <si>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</si>
  <si>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</si>
  <si>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</si>
  <si>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</si>
  <si>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</si>
  <si>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</si>
  <si>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</si>
  <si>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</si>
  <si>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</si>
  <si>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 xml:space="preserve">I. Total de Ingresos de Libre Disposición                                                 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</si>
  <si>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</si>
  <si>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</si>
  <si>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</si>
  <si>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</si>
  <si>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</si>
  <si>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</si>
  <si>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</si>
  <si>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</si>
  <si>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</si>
  <si>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</si>
  <si>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</si>
  <si>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</si>
  <si>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</si>
  <si>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</si>
  <si>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</si>
  <si>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</si>
  <si>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</si>
  <si>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</si>
  <si>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</si>
  <si>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</si>
  <si>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</si>
  <si>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</si>
  <si>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</si>
  <si>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</si>
  <si>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</si>
  <si>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</si>
  <si>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</si>
  <si>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</si>
  <si>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</si>
  <si>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Conciliacion entre los Ingresos Presupuestarios y Contables</t>
  </si>
  <si>
    <t>Estado Analítico del Ejercicio Presupuesto de Egresos</t>
  </si>
  <si>
    <t>Clasificación por Objeto del Gasto (Capítulo y Concepto)</t>
  </si>
  <si>
    <t>Egresos Aprobado   Anual</t>
  </si>
  <si>
    <t>Egresos Modificado   Anual</t>
  </si>
  <si>
    <t>Egresos Devengado Acumulado</t>
  </si>
  <si>
    <t>Egresos Pagado     Acumulado</t>
  </si>
  <si>
    <t>Subejercicio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</si>
  <si>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</si>
  <si>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</si>
  <si>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</si>
  <si>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</si>
  <si>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</si>
  <si>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</si>
  <si>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</si>
  <si>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</si>
  <si>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</si>
  <si>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</si>
  <si>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</si>
  <si>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</si>
  <si>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</si>
  <si>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</si>
  <si>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</si>
  <si>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</si>
  <si>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</si>
  <si>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</si>
  <si>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</si>
  <si>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</si>
  <si>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</si>
  <si>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</si>
  <si>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</si>
  <si>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</si>
  <si>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</si>
  <si>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a Fideicomisos, Mandatos y Otros Análogos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</si>
  <si>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</si>
  <si>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</si>
  <si>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</si>
  <si>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</si>
  <si>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</si>
  <si>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</si>
  <si>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</si>
  <si>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</si>
  <si>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</si>
  <si>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</si>
  <si>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</si>
  <si>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</si>
  <si>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</si>
  <si>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</si>
  <si>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</si>
  <si>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</si>
  <si>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</si>
  <si>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</si>
  <si>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</si>
  <si>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</si>
  <si>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Deuda Pública</t>
  </si>
  <si>
    <t>Amortización de la Deuda Pública</t>
  </si>
  <si>
    <t>Adeudos de Ejercicios Fiscales Anteriores (Adefas)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</si>
  <si>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</si>
  <si>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</si>
  <si>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</si>
  <si>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</si>
  <si>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</si>
  <si>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</si>
  <si>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</si>
  <si>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</si>
  <si>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</si>
  <si>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</si>
  <si>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</si>
  <si>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</si>
  <si>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</si>
  <si>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</si>
  <si>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</si>
  <si>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</si>
  <si>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</si>
  <si>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</si>
  <si>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</si>
  <si>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</si>
  <si>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</si>
  <si>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</si>
  <si>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</si>
  <si>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</si>
  <si>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</si>
  <si>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</si>
  <si>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</si>
  <si>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</si>
  <si>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</si>
  <si>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</si>
  <si>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</si>
  <si>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</si>
  <si>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</si>
  <si>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</si>
  <si>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</si>
  <si>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</si>
  <si>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</si>
  <si>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</si>
  <si>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</si>
  <si>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</si>
  <si>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</si>
  <si>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</si>
  <si>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</si>
  <si>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</si>
  <si>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</si>
  <si>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</si>
  <si>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</si>
  <si>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</si>
  <si>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</si>
  <si>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</si>
  <si>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</si>
  <si>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</si>
  <si>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</si>
  <si>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</si>
  <si>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</si>
  <si>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</si>
  <si>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</si>
  <si>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</si>
  <si>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</si>
  <si>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</si>
  <si>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</si>
  <si>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</si>
  <si>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</si>
  <si>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</si>
  <si>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</si>
  <si>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</si>
  <si>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</si>
  <si>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</si>
  <si>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</si>
  <si>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</si>
  <si>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</si>
  <si>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</si>
  <si>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</si>
  <si>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</si>
  <si>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</si>
  <si>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</si>
  <si>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</si>
  <si>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</si>
  <si>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</si>
  <si>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</si>
  <si>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</si>
  <si>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</si>
  <si>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</si>
  <si>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</si>
  <si>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Económica (por Tipo de Gasto)</t>
  </si>
  <si>
    <t>Gasto Corriente</t>
  </si>
  <si>
    <t>Gasto de Capital</t>
  </si>
  <si>
    <t>Amortización del la Deuda y Disminución de Pasivos</t>
  </si>
  <si>
    <t>A continuación se conceptualizan las siguientes categorías:</t>
  </si>
  <si>
    <t>1. Gasto Corriente</t>
  </si>
  <si>
    <t>Son los gastos de consumo y/o de operación, el arrendamiento de la propiedad y las transferencias otorgadas a los otros componentes institucionales del sistema económico para financiar gastos de esas características.</t>
  </si>
  <si>
    <t>2. Gasto de Capital</t>
  </si>
  <si>
    <t>Son los gastos destinados a la inversión de capital y las transferencias a los otros componentes institucionales del sistema económico que se efectúan para financiar gastos de éstos con tal propósito.</t>
  </si>
  <si>
    <t>3. Amortización de la deuda y disminución de pasivos</t>
  </si>
  <si>
    <t>Comprende la amortización de la deuda adquirida y disminución de pasivos con el sector privado, público y externo.</t>
  </si>
  <si>
    <t>4. Pensiones y Jubilaciones</t>
  </si>
  <si>
    <t>Son los gastos destinados para el pago a pensionistas y jubilados o a sus familiares, que cubren los gobiernos Federal, Estatal y Municipal, o bien el Instituto de Seguridad Social correspondiente.</t>
  </si>
  <si>
    <t>Punto Adicionado DOF 30-09-2015</t>
  </si>
  <si>
    <t xml:space="preserve">5. Participaciones </t>
  </si>
  <si>
    <t>Son los gastos destinados a cubrir las participaciones para las entidades federativas y/o los municipios.</t>
  </si>
  <si>
    <t>Clasificación Administrativa</t>
  </si>
  <si>
    <t>Pagado</t>
  </si>
  <si>
    <t>I. Gasto No Etiquetado</t>
  </si>
  <si>
    <t>(I=A+B+C+D+E+F+G+H)</t>
  </si>
  <si>
    <t>II. Gasto Etiquetado</t>
  </si>
  <si>
    <t>(II=A+B+C+D+E+F+G+H)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</si>
  <si>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</si>
  <si>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</si>
  <si>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</si>
  <si>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</si>
  <si>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</si>
  <si>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</si>
  <si>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</si>
  <si>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</si>
  <si>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</si>
  <si>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</si>
  <si>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</si>
  <si>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</si>
  <si>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</si>
  <si>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</si>
  <si>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</si>
  <si>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</si>
  <si>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</si>
  <si>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</si>
  <si>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</si>
  <si>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</si>
  <si>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Desarrollo Social</t>
  </si>
  <si>
    <t>Protección Ambiental</t>
  </si>
  <si>
    <t>Viviendas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</si>
  <si>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</si>
  <si>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</si>
  <si>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</si>
  <si>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</si>
  <si>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</si>
  <si>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</si>
  <si>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</si>
  <si>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</si>
  <si>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</si>
  <si>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</si>
  <si>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</si>
  <si>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</si>
  <si>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</si>
  <si>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Tencología e Innovación</t>
  </si>
  <si>
    <t>Otras Industrias y Otros Asuntos Económicos</t>
  </si>
  <si>
    <t>Otras No Clasificadas en funciones anteriores</t>
  </si>
  <si>
    <t>Transacdciones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</si>
  <si>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</si>
  <si>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</si>
  <si>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</si>
  <si>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</si>
  <si>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</si>
  <si>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</si>
  <si>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</si>
  <si>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</si>
  <si>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</si>
  <si>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</si>
  <si>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</si>
  <si>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</si>
  <si>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</si>
  <si>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</si>
  <si>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</si>
  <si>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</si>
  <si>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</si>
  <si>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</si>
  <si>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</si>
  <si>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</si>
  <si>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</si>
  <si>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</si>
  <si>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</si>
  <si>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</si>
  <si>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</si>
  <si>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</si>
  <si>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</si>
  <si>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</si>
  <si>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</si>
  <si>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</si>
  <si>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</si>
  <si>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</si>
  <si>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</si>
  <si>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</si>
  <si>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</si>
  <si>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</si>
  <si>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</si>
  <si>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Por Partida del Gasto</t>
  </si>
  <si>
    <t>Ejercicio del Presupuesto por
Partida  /  Descripción</t>
  </si>
  <si>
    <t>% Avance Anual</t>
  </si>
  <si>
    <t>Estado Analítico del Ejercicio de Presupuesto de Egresos- Detallado – LDF</t>
  </si>
  <si>
    <t>(Clasificación de Servicios Personales por Categoría)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</si>
  <si>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</si>
  <si>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</si>
  <si>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</si>
  <si>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</si>
  <si>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</si>
  <si>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</si>
  <si>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</si>
  <si>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</si>
  <si>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</si>
  <si>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</si>
  <si>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</si>
  <si>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</si>
  <si>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</si>
  <si>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</si>
  <si>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1. Total de Egresos Presupuestarios</t>
  </si>
  <si>
    <t>Otros Egresos Presupuestales No Contables</t>
  </si>
  <si>
    <t>Otros Gastos Contables No Presupuestales</t>
  </si>
  <si>
    <t>4. Total de Gasto Contable  (4=  1  -  2  +  3 )</t>
  </si>
  <si>
    <t>Contratacion / Colocación</t>
  </si>
  <si>
    <t>Amortización</t>
  </si>
  <si>
    <t>A</t>
  </si>
  <si>
    <t>B</t>
  </si>
  <si>
    <t>Créditos Bancarios</t>
  </si>
  <si>
    <t>Total Créditos Bancarios</t>
  </si>
  <si>
    <t>Otros Instrumentos de Deuda</t>
  </si>
  <si>
    <t>Total Otros Instrumentos de Deuda</t>
  </si>
  <si>
    <t>TOTAL</t>
  </si>
  <si>
    <t>Intereses de la Deuda</t>
  </si>
  <si>
    <t>Gasto Por Categoría Programática</t>
  </si>
  <si>
    <t>Programas</t>
  </si>
  <si>
    <t>Sujetos a Reglas de Operación</t>
  </si>
  <si>
    <t>Otros Subsidios</t>
  </si>
  <si>
    <t xml:space="preserve">   Desempeño de las Funciones:</t>
  </si>
  <si>
    <t>Prestación de Servicios Públicos</t>
  </si>
  <si>
    <t>Provisión de Bienes Públics</t>
  </si>
  <si>
    <t>Planeación, Seguimiento y Evaluación de Políticas Públicas</t>
  </si>
  <si>
    <t>Promoción y Fomento</t>
  </si>
  <si>
    <t>Regulación y Supervisión</t>
  </si>
  <si>
    <t>Funciones de las Fuerzas Armadas (Unicamente el Gobierno Federal)</t>
  </si>
  <si>
    <t>Específicos</t>
  </si>
  <si>
    <t>Proyectos de Inversión</t>
  </si>
  <si>
    <t xml:space="preserve">   Administrativos y de Apoyos</t>
  </si>
  <si>
    <t>Apoyo al Proceso Presupuestario y para Mejorar la Eficiencia Institucional</t>
  </si>
  <si>
    <t>Apoyo a la Función Pública y al Mejoramiento de la Gestión</t>
  </si>
  <si>
    <t>Operaciones Ajenas</t>
  </si>
  <si>
    <t xml:space="preserve">   Compromisos</t>
  </si>
  <si>
    <t>Obligaciones de Cumplimiento de Resolición Jurisdiccional</t>
  </si>
  <si>
    <t>Desastres Naturales</t>
  </si>
  <si>
    <t xml:space="preserve">   Obligaciones</t>
  </si>
  <si>
    <t>Aportaciones a la Seguridad Social</t>
  </si>
  <si>
    <t>Aportaciones a Fondos de Estabilización</t>
  </si>
  <si>
    <t>Aportaciones a Fondos de Inversión y Reestructura de Pensiones</t>
  </si>
  <si>
    <t xml:space="preserve">   Programas de gasto Federalizado ( Gobierno Federal)</t>
  </si>
  <si>
    <t>Gasto Federalizado</t>
  </si>
  <si>
    <t xml:space="preserve">   Participaciones a Entidades Federativas y Municipios</t>
  </si>
  <si>
    <t xml:space="preserve">   Costo Financiero, Deuda o Apoyo a Deudores y Ahorradores de la Banca</t>
  </si>
  <si>
    <t xml:space="preserve">   Adeudos de Ejercicios Fiscales Anteriores</t>
  </si>
  <si>
    <t>Gastos por proyectos de Inversión</t>
  </si>
  <si>
    <t>GASTO DE INVERSION EJERCIDO:</t>
  </si>
  <si>
    <t xml:space="preserve">NOMBRE DEL PROYECTO </t>
  </si>
  <si>
    <t xml:space="preserve">MONTO EROGADO </t>
  </si>
  <si>
    <r>
      <t>ORIGEN DEL RECURSO</t>
    </r>
    <r>
      <rPr>
        <b/>
        <sz val="14"/>
        <rFont val="Arial Narrow"/>
        <family val="2"/>
      </rPr>
      <t>*</t>
    </r>
  </si>
  <si>
    <t>*</t>
  </si>
  <si>
    <t>Se deberán informar con todas las fuentes del recurso.</t>
  </si>
  <si>
    <t>Ya sean obras con Recurso Federal, Recurso Estatal e Ingresos Propios del ente Público.</t>
  </si>
  <si>
    <t>Indicadores de Postura Fiscal</t>
  </si>
  <si>
    <t>III. Balance Presupuestario (Superávit o Déficit)  (III= I-II)</t>
  </si>
  <si>
    <t>III. Balance Presupuestario (Superávit o Déficit)</t>
  </si>
  <si>
    <t>IV. Interéses, Comisiones y Gastos de la Deuda</t>
  </si>
  <si>
    <t>A. Financiamiento</t>
  </si>
  <si>
    <t>B. Amortización de la Deuda</t>
  </si>
  <si>
    <t>Balance Presupuestario - LDF</t>
  </si>
  <si>
    <t>Estimado/</t>
  </si>
  <si>
    <t>Recaudado/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</si>
  <si>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</si>
  <si>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</si>
  <si>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</si>
  <si>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</si>
  <si>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7.5"/>
        <color theme="1"/>
        <rFont val="Arial Narrow"/>
        <family val="2"/>
      </rPr>
      <t>1</t>
    </r>
    <r>
      <rPr>
        <b/>
        <sz val="7.5"/>
        <color theme="1"/>
        <rFont val="Arial Narrow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</si>
  <si>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</si>
  <si>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</si>
  <si>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</si>
  <si>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</si>
  <si>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</si>
  <si>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>I. Balance Presupuestario (I = A – B + C)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</si>
  <si>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</si>
  <si>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</si>
  <si>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</si>
  <si>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</si>
  <si>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</si>
  <si>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</si>
  <si>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</si>
  <si>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</si>
  <si>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</si>
  <si>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</si>
  <si>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</si>
  <si>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</si>
  <si>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</si>
  <si>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</si>
  <si>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</si>
  <si>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</si>
  <si>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</si>
  <si>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</si>
  <si>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</si>
  <si>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</si>
  <si>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</si>
  <si>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</si>
  <si>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</si>
  <si>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Fondo, Programa o Convenio</t>
  </si>
  <si>
    <t>Datos de la Cuenta Bancaria</t>
  </si>
  <si>
    <t>Institución Bancaria</t>
  </si>
  <si>
    <t>Número de Cuenta</t>
  </si>
  <si>
    <t>NOTA: La información de este formato es ACUMULADA</t>
  </si>
  <si>
    <t>Relación de Bienes Muebles e Inmuebles que Componen su Patrimonio</t>
  </si>
  <si>
    <t>Código</t>
  </si>
  <si>
    <t>Descripción del Bien</t>
  </si>
  <si>
    <t>Valor en Libros</t>
  </si>
  <si>
    <t>BIENES MUEBLES</t>
  </si>
  <si>
    <t>BIENES INMUEBLES</t>
  </si>
  <si>
    <t>TERRENOS</t>
  </si>
  <si>
    <t>EDIFICIOS</t>
  </si>
  <si>
    <t>Y DEMAS INMUEBLES</t>
  </si>
  <si>
    <t>NOTA: la información de este formato es ACUMULADA.</t>
  </si>
  <si>
    <t>Matriz de Indicadores de Resultados</t>
  </si>
  <si>
    <t>I.- Información contable</t>
  </si>
  <si>
    <t>Estado de Situación Financiera-Detallado-LDF</t>
  </si>
  <si>
    <t>Informe Analítico de Obligaciones Diferentes de Financiamiento-LDF</t>
  </si>
  <si>
    <t xml:space="preserve">Estado Analítico de Ingresos Detallado-LDF                                 </t>
  </si>
  <si>
    <t xml:space="preserve">Conciliación entre los Ingresos Presupuestarios y Contables      </t>
  </si>
  <si>
    <t>Estado Analítico del Ejercicio Presupuesto de Egresos Detallado-LDF</t>
  </si>
  <si>
    <t>Clasificación Por Objeto del Gasto</t>
  </si>
  <si>
    <t>Clasificación Económica (Por Tipo de Gasto)</t>
  </si>
  <si>
    <t>Por Unidad Administrativa</t>
  </si>
  <si>
    <t>Clasificación Administrativa, Por Poderes</t>
  </si>
  <si>
    <t>Clasificación Administrativa, Por tipo de Organismo o Entidad Paraestatal</t>
  </si>
  <si>
    <t>Estado Analítico del Ejercicio Presupuesto de Egresos -Detallado-LDF</t>
  </si>
  <si>
    <t xml:space="preserve">Estado Analítico del Ejercicio Presupuesto de Egresos - Detallado-LDF  </t>
  </si>
  <si>
    <t>Conciliación entre los Egresos Presupuestarios y los Gastos Contables</t>
  </si>
  <si>
    <t xml:space="preserve">Intereses de la Deuda                                                        </t>
  </si>
  <si>
    <t xml:space="preserve">Informe de Avance Programático </t>
  </si>
  <si>
    <t xml:space="preserve">IV.- Información Complementaria-Anexos. </t>
  </si>
  <si>
    <t>Hacienda Pública / Patrimonio Generado de Ejercicios Anteriores</t>
  </si>
  <si>
    <t>Exceso o Insuficiencia en la Actualización de la Hacienda Pública / Patrimonio</t>
  </si>
  <si>
    <t>Gasto por Programa Presupuestario (NO APLICA)</t>
  </si>
  <si>
    <t xml:space="preserve">   Subsidios: Sector Social y Privado o Estados y Municipios</t>
  </si>
  <si>
    <t>1. Total de Ingresos Presupuestarios</t>
  </si>
  <si>
    <t>3.Menos Ingresos Presupuestarios No Contables</t>
  </si>
  <si>
    <t xml:space="preserve">2. Menos Egresos Presupuestarios No Contables </t>
  </si>
  <si>
    <t xml:space="preserve">Materias Primas y Materiales de Producción y Comercializacíon </t>
  </si>
  <si>
    <t xml:space="preserve">Materiales y Suministros </t>
  </si>
  <si>
    <t>3. Más Gastos Contables No Presupuestarios</t>
  </si>
  <si>
    <t xml:space="preserve">Productos </t>
  </si>
  <si>
    <t xml:space="preserve">Aprovechamientos </t>
  </si>
  <si>
    <t xml:space="preserve">Participaciones,  Aportaciones, Convenios, Incentivos Derivados de la Colaboracion Fiscal y Fondos Distintos de Aportaciones </t>
  </si>
  <si>
    <t>Estimado</t>
  </si>
  <si>
    <t xml:space="preserve">Recaudado </t>
  </si>
  <si>
    <t>Ingresos por Ventas de Bienes, Prestacion de Servicios y Otros Ingresos</t>
  </si>
  <si>
    <t xml:space="preserve">Participaciones, Aportaciones, Convenios, Incentivos Derivados de la Colaboracción Fiscal y Fondos Distintos de Aportaciones </t>
  </si>
  <si>
    <t xml:space="preserve">Ingresos del Poder Ejecutivo Federal o Estatal y de los Municipios </t>
  </si>
  <si>
    <t xml:space="preserve">Transferencias, Asignaciones, Subsidios y Subvenciones, y Pensiones y Jubilaciones </t>
  </si>
  <si>
    <t>Ingresos De los Entes Públicos de los Poderes Legislativo y Judicial, de los Órganos Autonomos y del Sector Paraestatal o Paramunicipal, asi como de las Empresas Productivas del Estado</t>
  </si>
  <si>
    <t>G. Ingresos por Ventas de Bienes y Prestación de Servicios</t>
  </si>
  <si>
    <t>J. Transferencias y Asignaciones</t>
  </si>
  <si>
    <t>Ingresos de  Gestión</t>
  </si>
  <si>
    <t>Ingresos por Venta de Bienes y Prestación de Servicios</t>
  </si>
  <si>
    <t>Transferencias, Asignaciones, Subsidios y Subvenciones, y Pensiones y Jubilaciones</t>
  </si>
  <si>
    <t xml:space="preserve">Participaciones, Aportaciones, Convenios, Incentivos Derivados de la Colaboración Fiscal y Fondos Distintos de Aportaciones </t>
  </si>
  <si>
    <t xml:space="preserve">     Interno</t>
  </si>
  <si>
    <t xml:space="preserve">     Externo</t>
  </si>
  <si>
    <r>
      <t>Productos</t>
    </r>
    <r>
      <rPr>
        <vertAlign val="superscript"/>
        <sz val="10"/>
        <color theme="1"/>
        <rFont val="Arial Narrow"/>
        <family val="2"/>
      </rPr>
      <t>1</t>
    </r>
  </si>
  <si>
    <r>
      <t>Aprovechamientos</t>
    </r>
    <r>
      <rPr>
        <vertAlign val="superscript"/>
        <sz val="10"/>
        <color theme="1"/>
        <rFont val="Arial Narrow"/>
        <family val="2"/>
      </rPr>
      <t>2</t>
    </r>
  </si>
  <si>
    <r>
      <t>Ingresos por ventas de Bienes, Prestación de Servicios y Otros Ingresos</t>
    </r>
    <r>
      <rPr>
        <vertAlign val="superscript"/>
        <sz val="10"/>
        <color theme="1"/>
        <rFont val="Arial Narrow"/>
        <family val="2"/>
      </rPr>
      <t>3</t>
    </r>
  </si>
  <si>
    <t>D. Transferencias, Asignaciones, Subsidios y Subvenciones, y Pensiones y Jubilaciones</t>
  </si>
  <si>
    <t>Arctivos Biológicos</t>
  </si>
  <si>
    <t>Armonización de la Deuda Pública</t>
  </si>
  <si>
    <t>Adeudos de Ejercicios Fiscales Anteriores (ADEFAS)</t>
  </si>
  <si>
    <r>
      <rPr>
        <b/>
        <vertAlign val="superscript"/>
        <sz val="9"/>
        <color theme="0" tint="-0.34998626667073579"/>
        <rFont val="Arial Narrow"/>
        <family val="2"/>
      </rPr>
      <t>1</t>
    </r>
    <r>
      <rPr>
        <b/>
        <sz val="9"/>
        <color theme="0" tint="-0.34998626667073579"/>
        <rFont val="Arial Narrow"/>
        <family val="2"/>
      </rPr>
      <t xml:space="preserve"> </t>
    </r>
    <r>
      <rPr>
        <sz val="9"/>
        <color theme="0" tint="-0.34998626667073579"/>
        <rFont val="Arial Narrow"/>
        <family val="2"/>
      </rPr>
      <t>Incluye interesesque generan las cuentas bancarias de los entes públicos en productos.</t>
    </r>
  </si>
  <si>
    <r>
      <rPr>
        <b/>
        <vertAlign val="superscript"/>
        <sz val="9"/>
        <color theme="0" tint="-0.34998626667073579"/>
        <rFont val="Arial Narrow"/>
        <family val="2"/>
      </rPr>
      <t>2</t>
    </r>
    <r>
      <rPr>
        <vertAlign val="superscript"/>
        <sz val="9"/>
        <color theme="0" tint="-0.34998626667073579"/>
        <rFont val="Arial Narrow"/>
        <family val="2"/>
      </rPr>
      <t xml:space="preserve"> </t>
    </r>
    <r>
      <rPr>
        <sz val="9"/>
        <color theme="0" tint="-0.34998626667073579"/>
        <rFont val="Arial Narrow"/>
        <family val="2"/>
      </rPr>
      <t>Incluye donativos en efectivo del Poder Ejecutivo, entre otros aprovechamientos.</t>
    </r>
  </si>
  <si>
    <r>
      <rPr>
        <b/>
        <vertAlign val="superscript"/>
        <sz val="9"/>
        <color theme="0" tint="-0.34998626667073579"/>
        <rFont val="Arial Narrow"/>
        <family val="2"/>
      </rPr>
      <t>3</t>
    </r>
    <r>
      <rPr>
        <sz val="9"/>
        <color theme="0" tint="-0.34998626667073579"/>
        <rFont val="Arial Narrow"/>
        <family val="2"/>
      </rPr>
      <t xml:space="preserve"> Se refiere a los ingresos propios obtenidos por los Poderes Legislativo y Judicial, los Organos Autónomos y las entidades de la administracion pública paraestataly paramunicipal, por sus actividades diversas no inherentes a su operación que general recursos y que no sean ingresos por venta de bienes o prestación de servicios, tales como donativos en efectivo, entre otros.</t>
    </r>
  </si>
  <si>
    <r>
      <rPr>
        <b/>
        <sz val="9"/>
        <color theme="0" tint="-0.34998626667073579"/>
        <rFont val="Arial Narrow"/>
        <family val="2"/>
      </rPr>
      <t>1</t>
    </r>
    <r>
      <rPr>
        <sz val="9"/>
        <color theme="0" tint="-0.34998626667073579"/>
        <rFont val="Arial Narrow"/>
        <family val="2"/>
      </rPr>
      <t>. Se deberán incluir los Ingresos Contables No Presupuestarios que no se regularizaron presupuestariamente durante el ejercicio</t>
    </r>
  </si>
  <si>
    <r>
      <rPr>
        <b/>
        <sz val="9"/>
        <color theme="0" tint="-0.34998626667073579"/>
        <rFont val="Arial Narrow"/>
        <family val="2"/>
      </rPr>
      <t>2</t>
    </r>
    <r>
      <rPr>
        <sz val="9"/>
        <color theme="0" tint="-0.34998626667073579"/>
        <rFont val="Arial Narrow"/>
        <family val="2"/>
      </rPr>
      <t>. Los Ingresos Financieros y otros ingresos se regularizarán presupuestariamente de acuerdo a la legislacion aplicable</t>
    </r>
  </si>
  <si>
    <t>Tipo de Recurso (1)</t>
  </si>
  <si>
    <t>Desglose de saldo en Bancos e Inversiones</t>
  </si>
  <si>
    <t>Desglose del saldo presentado en el formato ETCA-I-02, en el inciso A2), de la Cuenta:
BANCOS/TESORERÍA</t>
  </si>
  <si>
    <t>Desglose del saldo presentado en el formato ETCA-I-02, en el inciso A4), de la Cuenta:
INVERSIONES TEMPORALES (HASTA 3 MESES)</t>
  </si>
  <si>
    <t>Desglose del saldo presentado en el formato ETCA-I-02, en el inciso B1), de la Cuenta:
INVERSIONES FINANCIERAS DE CORTO PLAZO</t>
  </si>
  <si>
    <t>Desglose del saldo presentado en el formato ETCA-I-02, en el inciso A) del Activo No Circulante, de la Cuenta:
INVERSIONES FINANCIERAS A LARGO PLAZO</t>
  </si>
  <si>
    <t>Nota: En caso de que la cuenta bancaria tenga los dos tipos de recursos, presentar dos veces la misma cuenta separando los saldos por tipo de recurso.</t>
  </si>
  <si>
    <t>1) Tipo de Recurso: Federal o Estatal (incluye Ingresos Propios)</t>
  </si>
  <si>
    <t>Anexo A</t>
  </si>
  <si>
    <t>Anexo B</t>
  </si>
  <si>
    <t xml:space="preserve">Desglose de saldo en Bancos e Inversiones </t>
  </si>
  <si>
    <t>Gasto de acuerdo a la Estructura Programática (LAYOUT EXCEL)</t>
  </si>
  <si>
    <t>Anexo C</t>
  </si>
  <si>
    <t xml:space="preserve">          </t>
  </si>
  <si>
    <t xml:space="preserve">                                                                                                                     </t>
  </si>
  <si>
    <r>
      <t xml:space="preserve">        NOTAS A LOS ESTADOS FINANCIEROS       </t>
    </r>
    <r>
      <rPr>
        <b/>
        <sz val="14"/>
        <color theme="1"/>
        <rFont val="Arial Narrow"/>
        <family val="2"/>
      </rPr>
      <t xml:space="preserve">                                                                                                                         Ver Guía de Elaboración             </t>
    </r>
  </si>
  <si>
    <t xml:space="preserve">                               </t>
  </si>
  <si>
    <t xml:space="preserve">                 </t>
  </si>
  <si>
    <t xml:space="preserve">Clasificación Económica de los Ingresos , de los Gastos y del Financiamiento  </t>
  </si>
  <si>
    <r>
      <t>X</t>
    </r>
    <r>
      <rPr>
        <vertAlign val="superscript"/>
        <sz val="9"/>
        <color theme="1"/>
        <rFont val="Arial"/>
        <family val="2"/>
      </rPr>
      <t>†</t>
    </r>
    <r>
      <rPr>
        <sz val="12"/>
        <color theme="1"/>
        <rFont val="Times New Roman"/>
        <family val="1"/>
      </rPr>
      <t xml:space="preserve"> </t>
    </r>
    <r>
      <rPr>
        <sz val="7"/>
        <color theme="1"/>
        <rFont val="Arial"/>
        <family val="2"/>
      </rPr>
      <t>Refiere a la desagregación que obtuvieron las unidades administrativas o instancias competentes en materia de Contabilidad Gubernamental y de Ingresos, de cada orden de gobierno, del Clasificador por Rubros de Ingresos, armonizado a 2 dígitos, de acuerdo a sus necesidades en tercer y cuarto dígito, Clase y Concepto respectivamente.</t>
    </r>
  </si>
  <si>
    <r>
      <t>X</t>
    </r>
    <r>
      <rPr>
        <vertAlign val="superscript"/>
        <sz val="10"/>
        <color theme="1"/>
        <rFont val="Symbol"/>
        <family val="1"/>
        <charset val="2"/>
      </rPr>
      <t>*</t>
    </r>
    <r>
      <rPr>
        <sz val="10"/>
        <color theme="1"/>
        <rFont val="Verdana"/>
        <family val="2"/>
      </rPr>
      <t xml:space="preserve"> </t>
    </r>
    <r>
      <rPr>
        <sz val="7"/>
        <color theme="1"/>
        <rFont val="Arial"/>
        <family val="2"/>
      </rPr>
      <t>Refiere a la desagregación que obtuvieron las unidades administrativas o instancias competentes en materia de Contabilidad Gubernamental y de Ingresos, de cada orden de gobierno, del Clasificador por Rubros de Ingresos, armonizado a 2 dígitos, de acuerdo a sus necesidades en tercer y cuarto dígito, Clase y Concepto respectivamente.</t>
    </r>
  </si>
  <si>
    <t>TOTAL APLICACIONES FINANCIERAS</t>
  </si>
  <si>
    <t>Disminución de Patrimonio</t>
  </si>
  <si>
    <t>3.2.3</t>
  </si>
  <si>
    <t>3.2.2.2.4.3</t>
  </si>
  <si>
    <t>Fondos y Bienes de Terceros en Garantía y/o Administración</t>
  </si>
  <si>
    <t>3.2.2.2.4.2</t>
  </si>
  <si>
    <t>Pasivos Diferidos</t>
  </si>
  <si>
    <t>3.2.2.2.4.1</t>
  </si>
  <si>
    <t xml:space="preserve">Disminución de Otros Pasivos de Largo Plazo </t>
  </si>
  <si>
    <t>3.2.2.2.4</t>
  </si>
  <si>
    <t xml:space="preserve">Porción a Corto Plazo de Préstamos de la Deuda Pública Externa </t>
  </si>
  <si>
    <t>3.2.2.2.3.2.2</t>
  </si>
  <si>
    <t xml:space="preserve">Porción a Corto Plazo de Préstamos de la Deuda Pública Interna </t>
  </si>
  <si>
    <t>3.2.2.2.3.2.1</t>
  </si>
  <si>
    <t>Conversión de Préstamos de Largo Plazo en Corto Plazo</t>
  </si>
  <si>
    <t>3.2.2.2.3.2</t>
  </si>
  <si>
    <t>Porción de Corto Plazo de Títulos y Valores de la Deuda Pública Externa</t>
  </si>
  <si>
    <t>3.2.2.2.3.1.2</t>
  </si>
  <si>
    <t>Porción de Corto Plazo de Títulos y Valores de la Deuda Pública Interna</t>
  </si>
  <si>
    <t>3.2.2.2.3.1.1</t>
  </si>
  <si>
    <t xml:space="preserve">Conversión de Títulos y Valores de Largo Plazo en Corto Plazo </t>
  </si>
  <si>
    <t>3.2.2.2.3.1</t>
  </si>
  <si>
    <t>Conversión de Deuda Pública de Largo Plazo en Porción Circulante</t>
  </si>
  <si>
    <t>3.2.2.2.3</t>
  </si>
  <si>
    <t>Otros Documentos por Pagar</t>
  </si>
  <si>
    <t>3.2.2.2.2.3</t>
  </si>
  <si>
    <t>Documentos con Contratistas por Obras Públicas por Pagar</t>
  </si>
  <si>
    <t>3.2.2.2.2.2</t>
  </si>
  <si>
    <t>Documentos Comerciales por Pagar</t>
  </si>
  <si>
    <t>3.2.2.2.2.1</t>
  </si>
  <si>
    <t>Disminución de Documentos por Pagar a  Largo Plazo</t>
  </si>
  <si>
    <t>3.2.2.2.2</t>
  </si>
  <si>
    <t>Contratistas por Obras Públicas por Pagar</t>
  </si>
  <si>
    <t>3.2.2.2.1.2</t>
  </si>
  <si>
    <t>Proveedores por Pagar</t>
  </si>
  <si>
    <t>3.2.2.2.1.1</t>
  </si>
  <si>
    <t>Disminución de Cuentas por Pagar a Largo Plazo</t>
  </si>
  <si>
    <t xml:space="preserve">3.2.2.2.1 </t>
  </si>
  <si>
    <t>Disminución de Pasivos No Corrientes</t>
  </si>
  <si>
    <t>3.2.2.2</t>
  </si>
  <si>
    <t>3.2.2.1.4.3</t>
  </si>
  <si>
    <t>3.2.2.1.4.2</t>
  </si>
  <si>
    <t>3.2.2.1.4.1</t>
  </si>
  <si>
    <t xml:space="preserve">Disminución de Otros Pasivos de Corto Plazo </t>
  </si>
  <si>
    <t>3.2.2.1.4</t>
  </si>
  <si>
    <t xml:space="preserve">Amortización de la Porción Circulante de la Deuda Pública Externa de L.P. en Préstamos </t>
  </si>
  <si>
    <t>3.2.2.1.3.2.2</t>
  </si>
  <si>
    <t xml:space="preserve">Amortización de la Porción Circulante de la Deuda Pública Interna de L.P en Préstamos </t>
  </si>
  <si>
    <t>3.2.2.1.3.2.1</t>
  </si>
  <si>
    <t xml:space="preserve">Amortización de la Porción Circulante de la Deuda Pública de L.P. en Préstamos </t>
  </si>
  <si>
    <t>3.2.2.1.3.2</t>
  </si>
  <si>
    <t>Amortización de la Porción de la Deuda Pública Externa de L.P. En Títulos y Valores</t>
  </si>
  <si>
    <t>3.2.2.1.3.1.2</t>
  </si>
  <si>
    <t>Amortización de la Porción Circulante de la Deuda Pública Interna de L.P. en Títulos y Valores</t>
  </si>
  <si>
    <t>3.2.2.1.3.1.1</t>
  </si>
  <si>
    <t>Amortización de la Porción Circulante de la Deuda Pública de L.P. en Títulos y Valores</t>
  </si>
  <si>
    <t>3.2.2.1.3.1</t>
  </si>
  <si>
    <t>Amortización de la Porción Circulante de la Deuda Pública de Largo Plazo</t>
  </si>
  <si>
    <t>3.2.2.1.3</t>
  </si>
  <si>
    <t>Títulos y Valores de la Deuda Pública Externa</t>
  </si>
  <si>
    <t>3.2.2.1.2.5</t>
  </si>
  <si>
    <t>Títulos y Valores de la Deuda Pública Interna</t>
  </si>
  <si>
    <t>3.2.2.1.2.4</t>
  </si>
  <si>
    <t>3.2.2.1.2.3</t>
  </si>
  <si>
    <t>3.2.2.1.2.2</t>
  </si>
  <si>
    <t>3.2.2.1.2.1</t>
  </si>
  <si>
    <t>Disminución de Documentos por Pagar</t>
  </si>
  <si>
    <t>3.2.2.1.2</t>
  </si>
  <si>
    <t>Otras Cuentas por Pagar</t>
  </si>
  <si>
    <t>3.2.2.1.1.9</t>
  </si>
  <si>
    <t>Devoluciones de la Ley de Ingresos por Pagar</t>
  </si>
  <si>
    <t>3.2.2.1.1.8</t>
  </si>
  <si>
    <t>Retenciones y Contribuciones por Pagar</t>
  </si>
  <si>
    <t>3.2.2.1.1.7</t>
  </si>
  <si>
    <t>Intereses y Comisiones y otros gastos de la Deuda Pública por Pagar</t>
  </si>
  <si>
    <t>3.2.2.1.1.6</t>
  </si>
  <si>
    <t>Transferencias Otorgadas por Pagar</t>
  </si>
  <si>
    <t>3.2.2.1.1.5</t>
  </si>
  <si>
    <t>Participaciones y Aportaciones por Pagar</t>
  </si>
  <si>
    <t>3.2.2.1.1.4</t>
  </si>
  <si>
    <t>3.2.2.1.1.3</t>
  </si>
  <si>
    <t>3.2.2.1.1.2</t>
  </si>
  <si>
    <t>Servicios Personales por Pagar</t>
  </si>
  <si>
    <t>3.2.2.1.1.1</t>
  </si>
  <si>
    <t>Disminución de Cuentas por Pagar</t>
  </si>
  <si>
    <t>3.2.2.1.1</t>
  </si>
  <si>
    <t>Disminución de Pasivos Corrientes</t>
  </si>
  <si>
    <t>3.2.2.1</t>
  </si>
  <si>
    <t>Disminución de Pasivos</t>
  </si>
  <si>
    <t>3.2.2</t>
  </si>
  <si>
    <t>Otros Activos</t>
  </si>
  <si>
    <t>3.2.1.2.2.5</t>
  </si>
  <si>
    <t>3.2.1.2.2.4</t>
  </si>
  <si>
    <t>Otros Derechos a Recibir Efectivo y Equivalentes</t>
  </si>
  <si>
    <t>3.2.1.2.2.3</t>
  </si>
  <si>
    <t>Deudores Diversos</t>
  </si>
  <si>
    <t>3.2.1.2.2.2</t>
  </si>
  <si>
    <t>Documentos por Cobrar</t>
  </si>
  <si>
    <t>3.2.1.2.2.1</t>
  </si>
  <si>
    <t>Incremento de Otros Activos Financieros No Corrientes</t>
  </si>
  <si>
    <t>3.2.1.2.2</t>
  </si>
  <si>
    <t>Externos</t>
  </si>
  <si>
    <t xml:space="preserve">3.2.1.2.1.4.2 </t>
  </si>
  <si>
    <t>Internos</t>
  </si>
  <si>
    <t xml:space="preserve">3.2.1.2.1.4.1 </t>
  </si>
  <si>
    <t>3.2.1.2.1.4</t>
  </si>
  <si>
    <t>Compra de Obligaciones negociables</t>
  </si>
  <si>
    <t>3.2.1.2.1.3</t>
  </si>
  <si>
    <t>Compra de Títulos y Valores Representativos de la Deuda</t>
  </si>
  <si>
    <t>3.2.1.2.1.2</t>
  </si>
  <si>
    <t>3.2.1.2.1.1.2</t>
  </si>
  <si>
    <t>3.2.1.2.1.1.1</t>
  </si>
  <si>
    <t>Compra de Acciones y Participaciones de Capital</t>
  </si>
  <si>
    <t>3.2.1.2.1.1</t>
  </si>
  <si>
    <t>Inversiones Financieras a Largo Plazo con Fines de Liquidez</t>
  </si>
  <si>
    <t>3.2.1.2.1</t>
  </si>
  <si>
    <t>Incremento de Activos Financieros No Corrientes</t>
  </si>
  <si>
    <t>3.2.1.2</t>
  </si>
  <si>
    <t>3.2.1.1.6.6</t>
  </si>
  <si>
    <t>Otros Derechos a Recibir Bienes y Servicios</t>
  </si>
  <si>
    <t>3.2.1.1.6.5</t>
  </si>
  <si>
    <t>Anticipo a Contratistas por Obras Públicas</t>
  </si>
  <si>
    <t>3.2.1.1.6.4</t>
  </si>
  <si>
    <t>Anticipo a Proveedores por Adquisición de Bienes Intangibles</t>
  </si>
  <si>
    <t>3.2.1.1.6.3</t>
  </si>
  <si>
    <t>Anticipo a Proveedores por Adquisición de Bienes Inmuebles y Muebles</t>
  </si>
  <si>
    <t>3.2.1.1.6.2</t>
  </si>
  <si>
    <t>Anticipo a Proveedores por Adquisición de Bienes y Prestación de Servicios</t>
  </si>
  <si>
    <t>3.2.1.1.6.1</t>
  </si>
  <si>
    <t>Incremento de Otros Activos Financieros Corrientes</t>
  </si>
  <si>
    <t>3.2.1.1.6</t>
  </si>
  <si>
    <t>Préstamos Otorgados de Corto Plazo</t>
  </si>
  <si>
    <t>3.2.1.1.5</t>
  </si>
  <si>
    <t>Otros Derechos a Recibir Efectivo o Equivalentes</t>
  </si>
  <si>
    <t>3.2.1.1.4.1</t>
  </si>
  <si>
    <t>Incremento de Documentos por Cobrar</t>
  </si>
  <si>
    <t>3.2.1.1.4</t>
  </si>
  <si>
    <t>Deudores por Anticipos de Tesorería</t>
  </si>
  <si>
    <t>3.2.1.1.3.4</t>
  </si>
  <si>
    <t>Ingresos por Recuperar</t>
  </si>
  <si>
    <t>3.2.1.1.3.3</t>
  </si>
  <si>
    <t>Deudores Diversos por Cobrar</t>
  </si>
  <si>
    <t>3.2.1.1.3.2</t>
  </si>
  <si>
    <t>Cuentas por Cobrar</t>
  </si>
  <si>
    <t>3.2.1.1.3.1</t>
  </si>
  <si>
    <t>Incremento de Cuentas por Cobrar</t>
  </si>
  <si>
    <t>3.2.1.1.3</t>
  </si>
  <si>
    <t>3.2.1.1.2.3</t>
  </si>
  <si>
    <t>3.2.1.1.2.2</t>
  </si>
  <si>
    <t>3.2.1.1.2.1</t>
  </si>
  <si>
    <t>Incremento de Inversiones Financieras de Corto Plazo (Derechos a recibir Efectivo o Equivalentes)</t>
  </si>
  <si>
    <t>3.2.1.1.2</t>
  </si>
  <si>
    <t>Otro Efectivo y Equivalentes</t>
  </si>
  <si>
    <t>3.2.1.1.1.7</t>
  </si>
  <si>
    <t>Depósitos de Fondo de Terceros en Garantía y/o Administración</t>
  </si>
  <si>
    <t>3.2.1.1.1.6</t>
  </si>
  <si>
    <t>Fondos con Afectación Específica</t>
  </si>
  <si>
    <t>3.2.1.1.1.5</t>
  </si>
  <si>
    <t>Inversiones Temporales ( Hasta 3 Meses)</t>
  </si>
  <si>
    <t>3.2.1.1.1.4</t>
  </si>
  <si>
    <t>Bancos / Dependencias y Otros</t>
  </si>
  <si>
    <t>3.2.1.1.1.3</t>
  </si>
  <si>
    <t>Bancos / Tesorería</t>
  </si>
  <si>
    <t>3.2.1.1.1.2</t>
  </si>
  <si>
    <t>Efectivo</t>
  </si>
  <si>
    <t>3.2.1.1.1.1</t>
  </si>
  <si>
    <t>Incremento de Caja y Bancos (Efectivo y Equivalentes)</t>
  </si>
  <si>
    <t>3.2.1.1.1</t>
  </si>
  <si>
    <t>Incremento de Activos Financieros Corrientes  (Circulantes)</t>
  </si>
  <si>
    <t>3.2.1.1</t>
  </si>
  <si>
    <t>Incremento de Activos Financieros</t>
  </si>
  <si>
    <t>3.2.1</t>
  </si>
  <si>
    <t>APLICACIONES FINANCIERAS    (Usos)</t>
  </si>
  <si>
    <t>TOTAL DE FUENTES FINANCIERAS</t>
  </si>
  <si>
    <t>Incremento de Patrimonio</t>
  </si>
  <si>
    <t>3.1.3</t>
  </si>
  <si>
    <t>3.1.2.2.5.3</t>
  </si>
  <si>
    <t>Fondos y Bienes de Terceros</t>
  </si>
  <si>
    <t>3.1.2.2.5.2</t>
  </si>
  <si>
    <t>3.1.2.2.5.1</t>
  </si>
  <si>
    <t>Incremento de Otros Pasivos a Largo Plazo</t>
  </si>
  <si>
    <t>3.1.2.2.5</t>
  </si>
  <si>
    <t>Obtención de Préstamos Externos</t>
  </si>
  <si>
    <t>3.1.2.2.4.2</t>
  </si>
  <si>
    <t>Obtención de Préstamos Internos</t>
  </si>
  <si>
    <t>3.1.2.2.4.1</t>
  </si>
  <si>
    <t>Obtención de Préstamos de la Deuda Pública a Largo Plazo</t>
  </si>
  <si>
    <t>3.1.2.2.4</t>
  </si>
  <si>
    <t>Colocación de Títulos y Valores de la Deuda Pública Externa</t>
  </si>
  <si>
    <t>3.1.2.2.3.2</t>
  </si>
  <si>
    <t>Colocación de Títulos y Valores de la Deuda Pública Interna</t>
  </si>
  <si>
    <t>3.1.2.2.3.1</t>
  </si>
  <si>
    <t>Colocación de Títulos y Valores a Largo Plazo</t>
  </si>
  <si>
    <t>3.1.2.2.3</t>
  </si>
  <si>
    <t>Otros documentos por Pagar</t>
  </si>
  <si>
    <t>3.1.2.2.2.3</t>
  </si>
  <si>
    <t>3.1.2.2.2.2</t>
  </si>
  <si>
    <t>3.1.2.2.2.1</t>
  </si>
  <si>
    <t>Incremento de Documentos por Pagar a Largo Plazo</t>
  </si>
  <si>
    <t>3.1.2.2.2</t>
  </si>
  <si>
    <t>3.1.2.2.1.2</t>
  </si>
  <si>
    <t xml:space="preserve">Proveedores por Pagar </t>
  </si>
  <si>
    <t>3.1.2.2.1.1</t>
  </si>
  <si>
    <t xml:space="preserve">Incremento de Cuentas por Pagar a Largo Plazo </t>
  </si>
  <si>
    <t>3.1.2.2.1</t>
  </si>
  <si>
    <t xml:space="preserve">Incremento de Pasivo No Corrientes </t>
  </si>
  <si>
    <t>3.1.2.2</t>
  </si>
  <si>
    <t>3.1.2.1.4.3</t>
  </si>
  <si>
    <t xml:space="preserve">3.1.2.1.4.2 </t>
  </si>
  <si>
    <t>3.1.2.1.4.1</t>
  </si>
  <si>
    <t>Incremento de Otros Pasivos de Corto Plazo</t>
  </si>
  <si>
    <t>3.1.2.1.4</t>
  </si>
  <si>
    <t>Porción a Corto Plazo de Préstamos de la Deuda Pública Externa de L.P.</t>
  </si>
  <si>
    <t>3.1.2.1.3.2.2</t>
  </si>
  <si>
    <t>Porción a Corto Plazo de Préstamos de la Deuda Pública Interna de L.P.</t>
  </si>
  <si>
    <t>3.1.2.1.3.2.1</t>
  </si>
  <si>
    <t>3.1.2.1.3.2</t>
  </si>
  <si>
    <t>Porción de Corto Plazo de Títulos y Valores de la Deuda Pública Externa de L.P.</t>
  </si>
  <si>
    <t>3.1.2.1.3.1.2</t>
  </si>
  <si>
    <t>Porción de Corto Plazo de Títulos y Valores de la Deuda Pública Interna de L.P.</t>
  </si>
  <si>
    <t>3.1.2.1.3.1.1</t>
  </si>
  <si>
    <t>Conversión de Títulos y Valores de Largo Plazo en Corto Plazo</t>
  </si>
  <si>
    <t>3.1.2.1.3.1</t>
  </si>
  <si>
    <t>Conversión de Deuda Pública a Largo Plazo en Porción Circulante</t>
  </si>
  <si>
    <t>3.1.2.1.3</t>
  </si>
  <si>
    <t>3.1.2.1.2.5</t>
  </si>
  <si>
    <t>3.1.2.1.2.4</t>
  </si>
  <si>
    <t>3.1.2.1.2.3</t>
  </si>
  <si>
    <t>3.1.2.1.2.2</t>
  </si>
  <si>
    <t>3.1.2.1.2.1</t>
  </si>
  <si>
    <t>Incremento de Documentos por Pagar</t>
  </si>
  <si>
    <t>3.1.2.1.2</t>
  </si>
  <si>
    <t>3.1.2.1.1.9</t>
  </si>
  <si>
    <t>Devoluciones de Contribuciones por Pagar</t>
  </si>
  <si>
    <t>3.1.2.1.1.8</t>
  </si>
  <si>
    <t>3.1.2.1.1.7</t>
  </si>
  <si>
    <t>Intereses y Comisiones por Pagar</t>
  </si>
  <si>
    <t>3.1.2.1.1.6</t>
  </si>
  <si>
    <t>3.1.2.1.1.5</t>
  </si>
  <si>
    <t>3.1.2.1.1.4</t>
  </si>
  <si>
    <t>3.1.2.1.1.3</t>
  </si>
  <si>
    <t>3.1.2.1.1.2</t>
  </si>
  <si>
    <t>3.1.2.1.1.1</t>
  </si>
  <si>
    <t>Incremento de Cuentas por Pagar</t>
  </si>
  <si>
    <t>3.1.2.1.1</t>
  </si>
  <si>
    <t>Incremento de Pasivos Corrientes</t>
  </si>
  <si>
    <t>3.1.2.1</t>
  </si>
  <si>
    <t>Incremento de Pasivos</t>
  </si>
  <si>
    <t xml:space="preserve">3.1.2 </t>
  </si>
  <si>
    <t>3.1.1.2.2.5</t>
  </si>
  <si>
    <t>3.1.1.2.2.4</t>
  </si>
  <si>
    <t>3.1.1.2.2.3</t>
  </si>
  <si>
    <t>3.1.1.2.2.2</t>
  </si>
  <si>
    <t>3.1.1.2.2.1</t>
  </si>
  <si>
    <t>Disminución de Otros Activos Financieros No Corrientes</t>
  </si>
  <si>
    <t>3.1.1.2.2</t>
  </si>
  <si>
    <t>3.1.1.2.1.4.2</t>
  </si>
  <si>
    <t>3.1.1.2.1.4.1</t>
  </si>
  <si>
    <t>Recuperación de Préstamos</t>
  </si>
  <si>
    <t>3.1.1.2.1.4</t>
  </si>
  <si>
    <t xml:space="preserve">Venta de Obligaciones Negociables </t>
  </si>
  <si>
    <t>3.1.1.2.1.3</t>
  </si>
  <si>
    <t>Venta de Títulos y Valores Representativos de la Deuda</t>
  </si>
  <si>
    <t>3.1.1.2.1.2</t>
  </si>
  <si>
    <t>3.1.1.2.1.1.2</t>
  </si>
  <si>
    <t>3.1.1.2.1.1.1</t>
  </si>
  <si>
    <t>Venta de Acciones y Participaciones de Capital</t>
  </si>
  <si>
    <t>3.1.1.2.1.1</t>
  </si>
  <si>
    <t xml:space="preserve">Recuperación de Inversiones Financieras a Largo Plazo con Fines de Liquidez </t>
  </si>
  <si>
    <t>3.1.1.2.1</t>
  </si>
  <si>
    <t>Disminución de Activos Financieros No Corrientes</t>
  </si>
  <si>
    <t>3.1.1.2</t>
  </si>
  <si>
    <t>Disminución de Otros Activos Circulantes</t>
  </si>
  <si>
    <t>3.1.1.1.6.6</t>
  </si>
  <si>
    <t>Otros Derechos a Recibir Bienes o Servicios</t>
  </si>
  <si>
    <t>3.1.1.1.6.5</t>
  </si>
  <si>
    <t>3.1.1.1.6.4</t>
  </si>
  <si>
    <t>3.1.1.1.6.3</t>
  </si>
  <si>
    <t>3.1.1.1.6.2</t>
  </si>
  <si>
    <t>3.1.1.1.6.1</t>
  </si>
  <si>
    <t xml:space="preserve">Disminución de Otros Activos Financieros Corrientes </t>
  </si>
  <si>
    <t>3.1.1.1.6</t>
  </si>
  <si>
    <t>Recuperación de Préstamos Otorgados de Corto Plazo</t>
  </si>
  <si>
    <t>3.1.1.1.5</t>
  </si>
  <si>
    <t>3.1.1.1.4.1</t>
  </si>
  <si>
    <t xml:space="preserve">Disminución de Documentos por Cobrar </t>
  </si>
  <si>
    <t>3.1.1.1.4</t>
  </si>
  <si>
    <t>Deudores por Anticipos de la Tesorería</t>
  </si>
  <si>
    <t>3.1.1.1.3.4</t>
  </si>
  <si>
    <t>3.1.1.1.3.3</t>
  </si>
  <si>
    <t>3.1.1.1.3.2</t>
  </si>
  <si>
    <t>3.1.1.1.3.1</t>
  </si>
  <si>
    <t>Disminución de Cuentas por Cobrar</t>
  </si>
  <si>
    <t>3.1.1.1.3</t>
  </si>
  <si>
    <t>3.1.1.1.2.3</t>
  </si>
  <si>
    <t xml:space="preserve">Acciones y Participaciones de Capital </t>
  </si>
  <si>
    <t>3.1.1.1.2.2</t>
  </si>
  <si>
    <t>3.1.1.1.2.1</t>
  </si>
  <si>
    <t>Disminución de Inversiones Financieras de Corto Plazo (Derechos a Recibir Efectivo o Equivalentes)</t>
  </si>
  <si>
    <t>3.1.1.1.2</t>
  </si>
  <si>
    <t>3.1.1.1.1.7</t>
  </si>
  <si>
    <t>Depósitos de Fondos de Terceros en garantía y Administración</t>
  </si>
  <si>
    <t>3.1.1.1.1.6</t>
  </si>
  <si>
    <t>3.1.1.1.1.5</t>
  </si>
  <si>
    <t>Inversiones Temporales (Hasta 3 meses)</t>
  </si>
  <si>
    <t>3.1.1.1.1.4</t>
  </si>
  <si>
    <t>3.1.1.1.1.3</t>
  </si>
  <si>
    <t>3.1.1.1.1.2</t>
  </si>
  <si>
    <t>3.1.1.1.1.1</t>
  </si>
  <si>
    <t>Disminución de Caja y Bancos (Efectivo y Equivalentes)</t>
  </si>
  <si>
    <t>3.1.1.1.1</t>
  </si>
  <si>
    <t>Disminución de Activos Financieros Corrientes (Circulantes)</t>
  </si>
  <si>
    <t>3.1.1.1</t>
  </si>
  <si>
    <t>Disminución de Activos Financieros</t>
  </si>
  <si>
    <t>3.1.1</t>
  </si>
  <si>
    <t>FUENTES FINANCIERAS</t>
  </si>
  <si>
    <t>FINANCIAMIENTO</t>
  </si>
  <si>
    <t>TOTAL DEL GASTO</t>
  </si>
  <si>
    <t>Externa</t>
  </si>
  <si>
    <t>2.2.7.4.2</t>
  </si>
  <si>
    <t>Sector Privado</t>
  </si>
  <si>
    <t>2.2.7.4.1.2</t>
  </si>
  <si>
    <t>Sector Público</t>
  </si>
  <si>
    <t>2.2.7.4.1.1</t>
  </si>
  <si>
    <t>Interna</t>
  </si>
  <si>
    <t>2.2.7.4.1</t>
  </si>
  <si>
    <t xml:space="preserve">2.2.7.4 </t>
  </si>
  <si>
    <t>Obligaciones Negociables Adquiridas con Fines de Política Económica</t>
  </si>
  <si>
    <t>2.2.7.3</t>
  </si>
  <si>
    <t>Valores Representativos de Deuda Adquiridos con Fines de Política Económica</t>
  </si>
  <si>
    <t>2.2.7.2</t>
  </si>
  <si>
    <t>2.2.7.1.2</t>
  </si>
  <si>
    <t>2.2.7.1.1.2</t>
  </si>
  <si>
    <t>2.2.7.1.1.1</t>
  </si>
  <si>
    <t>2.2.7.1.1</t>
  </si>
  <si>
    <t>2.2.7.1</t>
  </si>
  <si>
    <t>Inversión Financiera con Fines de Política Económica</t>
  </si>
  <si>
    <t>2.2.7</t>
  </si>
  <si>
    <t>Al Sector Privado Externo</t>
  </si>
  <si>
    <t>2.2.6.3.3</t>
  </si>
  <si>
    <t>A Organismos Internacionales</t>
  </si>
  <si>
    <t>2.2.6.3.2</t>
  </si>
  <si>
    <t>A Gobiernos Extranjeros</t>
  </si>
  <si>
    <t>2.2.6.3.1</t>
  </si>
  <si>
    <t>Al Sector Externo</t>
  </si>
  <si>
    <t>2.2.6.3</t>
  </si>
  <si>
    <t>A Municipios</t>
  </si>
  <si>
    <t>2.2.6.2.3</t>
  </si>
  <si>
    <t>A Entidades Federativas</t>
  </si>
  <si>
    <t>2.2.6.2.2</t>
  </si>
  <si>
    <t>Transferencias de Fideicomisos, Mandatos y Contratos análogos</t>
  </si>
  <si>
    <t>2.1.6.2.1.3</t>
  </si>
  <si>
    <t>Transferencias al resto del sector público</t>
  </si>
  <si>
    <t>2.1.6.2.1.2</t>
  </si>
  <si>
    <t xml:space="preserve">Transferencias Internas y Asignaciones </t>
  </si>
  <si>
    <t>2.1.6.2.1.1</t>
  </si>
  <si>
    <t>A la Federación</t>
  </si>
  <si>
    <t>2.2.6.2.1</t>
  </si>
  <si>
    <t>Al Sector Público</t>
  </si>
  <si>
    <t>2.2.6.2</t>
  </si>
  <si>
    <t>2.2.6.1.4</t>
  </si>
  <si>
    <t>Instituciones de Interés Público</t>
  </si>
  <si>
    <t>2.2.6.1.3</t>
  </si>
  <si>
    <t>Ayuda a Instituciones</t>
  </si>
  <si>
    <t>2.2.6.1.2</t>
  </si>
  <si>
    <t>Ayuda a Personas</t>
  </si>
  <si>
    <t>2.2.6.1.1</t>
  </si>
  <si>
    <t>Al Sector Privado</t>
  </si>
  <si>
    <t>2.2.6.1</t>
  </si>
  <si>
    <t>Transferencias y Asignaciones y Donativos de Capital Otorgados</t>
  </si>
  <si>
    <t>2.2.6</t>
  </si>
  <si>
    <t>Otros Activos Intangibles No Producidos</t>
  </si>
  <si>
    <t>2.2.5.2.4</t>
  </si>
  <si>
    <t>Fondos de Comercio Adquiridos</t>
  </si>
  <si>
    <t>2.2.5.2.3</t>
  </si>
  <si>
    <t>Arrendamientos Operativos Comerciales</t>
  </si>
  <si>
    <t>2.2.5.2.2</t>
  </si>
  <si>
    <t>Derechos Patentados</t>
  </si>
  <si>
    <t>2.2.5.2.1</t>
  </si>
  <si>
    <t>Activos Intangibles No Producidos  (MEFP 7.78)</t>
  </si>
  <si>
    <t>2.2.5.2</t>
  </si>
  <si>
    <t>Otros Activos de Origen Natural</t>
  </si>
  <si>
    <t>2.2.5.1.5</t>
  </si>
  <si>
    <t>Recursos Hídricos</t>
  </si>
  <si>
    <t>2.2.5.1.4</t>
  </si>
  <si>
    <t>Recursos Biológicos No Cultivados</t>
  </si>
  <si>
    <t>2.2.5.1.3</t>
  </si>
  <si>
    <t>Recursos Minerales y Energéticos</t>
  </si>
  <si>
    <t>2.2.5.1.2</t>
  </si>
  <si>
    <t>Tierras y Terrenos  (MEFP 7.70)</t>
  </si>
  <si>
    <t>2.2.5.1.1</t>
  </si>
  <si>
    <t>Activos Intangibles No Producidos de Origen Natural</t>
  </si>
  <si>
    <t>2.2.5.1</t>
  </si>
  <si>
    <t>Activos No Producidos</t>
  </si>
  <si>
    <t>2.2.5</t>
  </si>
  <si>
    <t>Otros Objetos de Valor</t>
  </si>
  <si>
    <t>2.2.4.3</t>
  </si>
  <si>
    <t>Antigüedades y Otros Objetos de Arte</t>
  </si>
  <si>
    <t>2.2.4.2</t>
  </si>
  <si>
    <t>Metales y Piedras Preciosas</t>
  </si>
  <si>
    <t>2.2.4.1</t>
  </si>
  <si>
    <t>Objetos de Valor</t>
  </si>
  <si>
    <t>2.2.4</t>
  </si>
  <si>
    <t xml:space="preserve">Existencias de Materiales de Seguridad y Defensa </t>
  </si>
  <si>
    <t>2.2.3.7</t>
  </si>
  <si>
    <t>Bienes en Tránsito</t>
  </si>
  <si>
    <t>2.2.3.6</t>
  </si>
  <si>
    <t>Bienes de Venta</t>
  </si>
  <si>
    <t>2.2.3.5</t>
  </si>
  <si>
    <t>Bienes Terminados</t>
  </si>
  <si>
    <t>2.2.3.4</t>
  </si>
  <si>
    <t>Trabajos en Curso</t>
  </si>
  <si>
    <t>2.2.3.3</t>
  </si>
  <si>
    <t>Materias Primas</t>
  </si>
  <si>
    <t>2.2.3.2</t>
  </si>
  <si>
    <t>2.2.3.1</t>
  </si>
  <si>
    <t>Incremento de Existencias</t>
  </si>
  <si>
    <t>2.2.3</t>
  </si>
  <si>
    <t>Otros Activos Fijos Intangibles</t>
  </si>
  <si>
    <t>2.2.2.5.5</t>
  </si>
  <si>
    <t>Originales para Esparcimiento, Literarios o Artísticos</t>
  </si>
  <si>
    <t>2.2.2.5.4</t>
  </si>
  <si>
    <t>Programas de Informática y Base de Datos</t>
  </si>
  <si>
    <t>2.2.2.5.3</t>
  </si>
  <si>
    <t>Exploración y Evaluación Minera</t>
  </si>
  <si>
    <t>2.2.2.5.2</t>
  </si>
  <si>
    <t>Investigación y Desarrollo</t>
  </si>
  <si>
    <t>2.2.2.5.1</t>
  </si>
  <si>
    <t>Activos Fijos Intangibles</t>
  </si>
  <si>
    <t>2.2.2.5</t>
  </si>
  <si>
    <t>Árboles, Cultivos y Otras Plantaciones que dan Productos Recurrentes</t>
  </si>
  <si>
    <t>2.2.2.4.2</t>
  </si>
  <si>
    <t>Ganado para Cría, Leche, Tiro, etc., que dan Productos Recurrentes</t>
  </si>
  <si>
    <t>2.2.2.4.1</t>
  </si>
  <si>
    <t>Activos Biológicos Cultivados</t>
  </si>
  <si>
    <t>2.2.2.4</t>
  </si>
  <si>
    <t xml:space="preserve">Equipo de Defensa y Seguridad </t>
  </si>
  <si>
    <t xml:space="preserve">2.2.2.3 </t>
  </si>
  <si>
    <t xml:space="preserve">Otra Maquinaria y Equipo </t>
  </si>
  <si>
    <t>2.2.2.2.3</t>
  </si>
  <si>
    <t xml:space="preserve">Equipo de Tecnología de la Información y Comunicaciones </t>
  </si>
  <si>
    <t>2.2.2.2.2</t>
  </si>
  <si>
    <t>Equipo de Transporte</t>
  </si>
  <si>
    <t>2.2.2.2.1</t>
  </si>
  <si>
    <t>Maquinaria y Equipo</t>
  </si>
  <si>
    <t>2.2.2.2</t>
  </si>
  <si>
    <t>Otras Estructuras</t>
  </si>
  <si>
    <t>2.2.2.1.3</t>
  </si>
  <si>
    <t>Edificios No Residenciales</t>
  </si>
  <si>
    <t>2.2.2.1.2</t>
  </si>
  <si>
    <t>Viviendas</t>
  </si>
  <si>
    <t>2.2.2.1.1</t>
  </si>
  <si>
    <t>Viviendas, Edificios y Estructuras</t>
  </si>
  <si>
    <t>2.2.2.1</t>
  </si>
  <si>
    <t>Activos Fijos (Formación Bruta de Capital Fijo)</t>
  </si>
  <si>
    <t>2.2.2</t>
  </si>
  <si>
    <t>Construcciones en Proceso</t>
  </si>
  <si>
    <t>2.2.1</t>
  </si>
  <si>
    <t>GASTOS DE CAPITAL</t>
  </si>
  <si>
    <t>Estimaciones por Pérdida o Deterioro a Largo Plazo</t>
  </si>
  <si>
    <t>2.1.8.4</t>
  </si>
  <si>
    <t>Estimaciones por Pérdida o Deterioro a Corto Plazo</t>
  </si>
  <si>
    <t>2.1.8.3</t>
  </si>
  <si>
    <t>2.1.8.2</t>
  </si>
  <si>
    <t>2.1.8.1</t>
  </si>
  <si>
    <t>Provisiones y Otras Estimaciones</t>
  </si>
  <si>
    <t>2.1.8</t>
  </si>
  <si>
    <t>2.1.7</t>
  </si>
  <si>
    <t xml:space="preserve">Impuesto sobre los Ingresos, la Riqueza y Otros a las Entidades Empresariales Públicas </t>
  </si>
  <si>
    <t>2.1.6</t>
  </si>
  <si>
    <t>2.1.5.3.3</t>
  </si>
  <si>
    <t>2.1.5.3.2</t>
  </si>
  <si>
    <t>2.1.5.3.1</t>
  </si>
  <si>
    <t>2.1.5.3</t>
  </si>
  <si>
    <t>2.1.5.2.3</t>
  </si>
  <si>
    <t>2.1.5.2.2</t>
  </si>
  <si>
    <t>Transferencias de Fideicomisos, Mandatos y Contratos Análogos</t>
  </si>
  <si>
    <t>2.1.5.2.1.4</t>
  </si>
  <si>
    <t>Organismos de la Seguridad Social</t>
  </si>
  <si>
    <t>2.1.5.2.1.3</t>
  </si>
  <si>
    <t>Transferencias del Resto del Sector Público</t>
  </si>
  <si>
    <t>2.1.5.2.1.2</t>
  </si>
  <si>
    <t>2.1.5.2.1.1</t>
  </si>
  <si>
    <t>2.1.5.2.1</t>
  </si>
  <si>
    <t>2.1.5.2</t>
  </si>
  <si>
    <t>Otras</t>
  </si>
  <si>
    <t>2.1.5.1.7</t>
  </si>
  <si>
    <t>Fideicomisos, Mandatos y Contratos Análogos</t>
  </si>
  <si>
    <t>2.1.5.1.6</t>
  </si>
  <si>
    <t>2.1.5.1.5</t>
  </si>
  <si>
    <t xml:space="preserve">2.1.5.1.4 </t>
  </si>
  <si>
    <t>2.1.5.1.3</t>
  </si>
  <si>
    <t>Becas</t>
  </si>
  <si>
    <t>2.1.5.1.2</t>
  </si>
  <si>
    <t>2.1.5.1.1</t>
  </si>
  <si>
    <t xml:space="preserve">2.1.5.1 </t>
  </si>
  <si>
    <t xml:space="preserve">Transferencias, Asignaciones y Donativos Corrientes Otorgados </t>
  </si>
  <si>
    <t>2.1.5</t>
  </si>
  <si>
    <t>A Entidades Empresariales Financieras</t>
  </si>
  <si>
    <t>2.1.4.2.2</t>
  </si>
  <si>
    <t>A Entidades Empresariales No Financieras</t>
  </si>
  <si>
    <t>2.1.4.2.1</t>
  </si>
  <si>
    <t>A Entidades Empresariales del Sector Público</t>
  </si>
  <si>
    <t>2.1.4.2</t>
  </si>
  <si>
    <t>2.1.4.1.2</t>
  </si>
  <si>
    <t>A Entidades Empresariales no Financieras</t>
  </si>
  <si>
    <t>2.1.4.1.1</t>
  </si>
  <si>
    <t xml:space="preserve">A Entidades Empresariales del Sector Privado </t>
  </si>
  <si>
    <t>2.1.4.1</t>
  </si>
  <si>
    <t>Subsidios y Subvenciones a Empresas (MEFP 6.61)</t>
  </si>
  <si>
    <t>2.1.4</t>
  </si>
  <si>
    <t>Arrendamientos de Tierras y Terrenos  (MEFP 6.81)</t>
  </si>
  <si>
    <t>2.1.3.2.2</t>
  </si>
  <si>
    <t>Dividendos y Retiros de las Cuasisociedades</t>
  </si>
  <si>
    <t>2.1.3.2.1</t>
  </si>
  <si>
    <t>Gastos de la Propiedad Distintos de Intereses</t>
  </si>
  <si>
    <t>2.1.3.2</t>
  </si>
  <si>
    <t>Intereses de la Deuda Externa</t>
  </si>
  <si>
    <t>2.1.3.1.2</t>
  </si>
  <si>
    <t>Intereses de la Deuda Interna</t>
  </si>
  <si>
    <t>2.1.3.1.1</t>
  </si>
  <si>
    <t>Intereses</t>
  </si>
  <si>
    <t>2.1.3.1</t>
  </si>
  <si>
    <t>Gasto de la Propiedad</t>
  </si>
  <si>
    <t>2.1.3</t>
  </si>
  <si>
    <t>Prestaciones de la Seguridad Social  (MEFP 6.69)</t>
  </si>
  <si>
    <t>2.1.2</t>
  </si>
  <si>
    <t>Impuestos sobre los Productos, la Producción y las Importaciones de las Entidades Empresariales</t>
  </si>
  <si>
    <t>2.1.1.6</t>
  </si>
  <si>
    <t>Estimaciones por Deterioro de Inventarios</t>
  </si>
  <si>
    <t>2.1.1.5</t>
  </si>
  <si>
    <t>Depreciación y Amortización</t>
  </si>
  <si>
    <t>2.1.1.4</t>
  </si>
  <si>
    <t>Variación de Existencias (Disminución (+) Incremento (-))</t>
  </si>
  <si>
    <t>2.1.1.3</t>
  </si>
  <si>
    <t>Compra de Bienes y Servicios</t>
  </si>
  <si>
    <t>2.1.1.2</t>
  </si>
  <si>
    <t>Impuestos sobre Nóminas</t>
  </si>
  <si>
    <t xml:space="preserve">2.1.1.1.3 </t>
  </si>
  <si>
    <t>Contribuciones Sociales</t>
  </si>
  <si>
    <t>2.1.1.1.2</t>
  </si>
  <si>
    <t>Sueldos y Salarios</t>
  </si>
  <si>
    <t>2.1.1.1.1</t>
  </si>
  <si>
    <t>Remuneraciones</t>
  </si>
  <si>
    <t>2.1.1.1</t>
  </si>
  <si>
    <t>Gastos de Consumo de los Entes del Gobierno General/ Gastos de Explotación de las Entidades Empresariales</t>
  </si>
  <si>
    <t>2.1.1</t>
  </si>
  <si>
    <t>GASTOS CORRIENTES</t>
  </si>
  <si>
    <t>GASTOS</t>
  </si>
  <si>
    <t>TOTAL DE INGRESOS</t>
  </si>
  <si>
    <t>Recuperación de Préstamos Realizados con Fines de Política</t>
  </si>
  <si>
    <t>1.2.5.4</t>
  </si>
  <si>
    <t>Venta de Obligaciones Negociables Adquiridas con Fines de Política</t>
  </si>
  <si>
    <t>1.2.5.3</t>
  </si>
  <si>
    <t>Valores Representativos de Deuda Adquiridos con Fines de Política</t>
  </si>
  <si>
    <t>1.2.5.2</t>
  </si>
  <si>
    <t>Venta de Acciones y Participaciones de Capital Adquiridas con Fines de Política</t>
  </si>
  <si>
    <t>1.2.5.1</t>
  </si>
  <si>
    <t>Recuperación de Inversiones Financieras Realizadas con Fines de Política</t>
  </si>
  <si>
    <t>1.2.5</t>
  </si>
  <si>
    <t>Del Sector Privado Externo</t>
  </si>
  <si>
    <t>1.2.4.3.3</t>
  </si>
  <si>
    <t>De Organismos Internacionales</t>
  </si>
  <si>
    <t>1.2.4.3.2</t>
  </si>
  <si>
    <t>De Gobiernos Extranjeros</t>
  </si>
  <si>
    <t>1.2.4.3.1</t>
  </si>
  <si>
    <t>Del Sector Externo</t>
  </si>
  <si>
    <t>1.2.4.3</t>
  </si>
  <si>
    <t>De Municipios</t>
  </si>
  <si>
    <t>1.2.4.2.3</t>
  </si>
  <si>
    <t>De Entidades Federativas</t>
  </si>
  <si>
    <t xml:space="preserve">1.2.4.2.2 </t>
  </si>
  <si>
    <t>1.2.4.2.1.4</t>
  </si>
  <si>
    <t>1.2.4.2.1.3</t>
  </si>
  <si>
    <t>1.2.4.2.1.2</t>
  </si>
  <si>
    <t>1.2.4.2.1.1</t>
  </si>
  <si>
    <t xml:space="preserve">De la Federación </t>
  </si>
  <si>
    <t>1.2.4.2.1</t>
  </si>
  <si>
    <t>Del Sector Público</t>
  </si>
  <si>
    <t>1.2.4.2</t>
  </si>
  <si>
    <t>Del Sector Privado</t>
  </si>
  <si>
    <t xml:space="preserve">1.2.4.1 </t>
  </si>
  <si>
    <t>Transferencias, Asignaciones y Donativos de Capital Recibidas</t>
  </si>
  <si>
    <t>1.2.4</t>
  </si>
  <si>
    <t>1.2.3.4</t>
  </si>
  <si>
    <t>Otras Estimaciones por pérdida o deterioro</t>
  </si>
  <si>
    <t>1.2.3.3</t>
  </si>
  <si>
    <t>1.2.3.2</t>
  </si>
  <si>
    <t>1.2.3.1</t>
  </si>
  <si>
    <t>Incremento de la Depreciación, Amortización, Estimaciones y Provisiones Acumuladas</t>
  </si>
  <si>
    <t>1.2.3</t>
  </si>
  <si>
    <t>Existencias de Material de Seguridad y Defensa</t>
  </si>
  <si>
    <t>1.2.2.7</t>
  </si>
  <si>
    <t>Bienes en tránsito</t>
  </si>
  <si>
    <t>1.2.2.6</t>
  </si>
  <si>
    <t>Bienes para venta</t>
  </si>
  <si>
    <t>1.2.2.5</t>
  </si>
  <si>
    <t>1.2.2.4</t>
  </si>
  <si>
    <t>1.2.2.3</t>
  </si>
  <si>
    <t>1.2.2.2</t>
  </si>
  <si>
    <t>1.2.2.1</t>
  </si>
  <si>
    <t>Disminución de Existencias</t>
  </si>
  <si>
    <t>1.2.2</t>
  </si>
  <si>
    <t>Venta de Activos No Producidos</t>
  </si>
  <si>
    <t>1.2.1.3</t>
  </si>
  <si>
    <t>Venta de Objetos de Valor</t>
  </si>
  <si>
    <t>1.2.1.2</t>
  </si>
  <si>
    <t>Venta de Activos Fijos</t>
  </si>
  <si>
    <t>1.2.1.1</t>
  </si>
  <si>
    <t>Venta (Disposición) de Activos</t>
  </si>
  <si>
    <t>1.2.1</t>
  </si>
  <si>
    <t>INGRESOS DE CAPITAL</t>
  </si>
  <si>
    <t>1.1.9</t>
  </si>
  <si>
    <t>1.1.8.3.3</t>
  </si>
  <si>
    <t>1.1.8.3.2</t>
  </si>
  <si>
    <t>1.1.8.3.1</t>
  </si>
  <si>
    <t>1.1.8.3</t>
  </si>
  <si>
    <t>1.1.8.2.3</t>
  </si>
  <si>
    <t>1.1.8.2.2</t>
  </si>
  <si>
    <t>1.1.8.2.1.4</t>
  </si>
  <si>
    <t>1.1.8.2.1.3</t>
  </si>
  <si>
    <t>1.1.8.2.1.2</t>
  </si>
  <si>
    <t>1.1.8.2.1.1</t>
  </si>
  <si>
    <t>De la Federación</t>
  </si>
  <si>
    <t>1.1.8.2.1</t>
  </si>
  <si>
    <t>1.1.8.2</t>
  </si>
  <si>
    <t>1.1.8.1</t>
  </si>
  <si>
    <t>Transferencias, Asignaciones y Donativos Corrientes Recibidos</t>
  </si>
  <si>
    <t xml:space="preserve">1.1.8 </t>
  </si>
  <si>
    <t>Subsidios y Subvenciones Recibidos por Entidades Empresariales Públicas Financieras</t>
  </si>
  <si>
    <t>1.1.7.2</t>
  </si>
  <si>
    <t>Subsidios y Subvenciones Recibidos por Entidades Empresariales Públicas No Financieras</t>
  </si>
  <si>
    <t>1.1.7.1</t>
  </si>
  <si>
    <t>Subsidios y Subvenciones Recibidos por Entidades Empresariales Públicas</t>
  </si>
  <si>
    <t>1.1.7</t>
  </si>
  <si>
    <t>Derechos Administrativos</t>
  </si>
  <si>
    <t>1.1.6.3</t>
  </si>
  <si>
    <t>Venta de Establecimientos de Mercado</t>
  </si>
  <si>
    <t>1.1.6.2</t>
  </si>
  <si>
    <t>Venta de Establecimientos No de Mercado</t>
  </si>
  <si>
    <t>1.1.6.1</t>
  </si>
  <si>
    <t>Venta de Bienes y Servicios de Entidades del Gobierno General / Ingresos de Explotación de Entidades Empresariales</t>
  </si>
  <si>
    <t xml:space="preserve">1.1.6 </t>
  </si>
  <si>
    <t>Otros</t>
  </si>
  <si>
    <t>1.1.5.4</t>
  </si>
  <si>
    <t>Arrendamiento de Tierras y Terrenos</t>
  </si>
  <si>
    <t>1.1.5.3</t>
  </si>
  <si>
    <t>1.1.5.2</t>
  </si>
  <si>
    <t>1.1.5.1.2</t>
  </si>
  <si>
    <t>1.1.5.1.1</t>
  </si>
  <si>
    <t>1.1.5.1</t>
  </si>
  <si>
    <t>Rentas de la Propiedad</t>
  </si>
  <si>
    <t>1.1.5</t>
  </si>
  <si>
    <t>Aprovechamientos Corrientes No Incluidos en Otros Conceptos</t>
  </si>
  <si>
    <t>1.1.4.3</t>
  </si>
  <si>
    <t>Productos Corrientes No Incluidos en Otros Conceptos</t>
  </si>
  <si>
    <t>1.1.4.2</t>
  </si>
  <si>
    <t>Derechos No Incluidos en Otros Conceptos</t>
  </si>
  <si>
    <t>1.1.4.1</t>
  </si>
  <si>
    <t>Derechos, Productos y Aprovechamientos Corrientes</t>
  </si>
  <si>
    <t>1.1.4</t>
  </si>
  <si>
    <t>1.1.3</t>
  </si>
  <si>
    <t>Contribuciones no Clasificables</t>
  </si>
  <si>
    <t xml:space="preserve">1.1.2.4 </t>
  </si>
  <si>
    <t>Contribuciones de los Trabajadores Por Cuenta Propia o No Empleados</t>
  </si>
  <si>
    <t xml:space="preserve">1.1.2.3 </t>
  </si>
  <si>
    <t>Contribuciones de los Empleadores</t>
  </si>
  <si>
    <t>1.1.2.2</t>
  </si>
  <si>
    <t>Contribuciones de los Empleados</t>
  </si>
  <si>
    <t>1.1.2.1</t>
  </si>
  <si>
    <t xml:space="preserve">Contribuciones a la Seguridad Social  </t>
  </si>
  <si>
    <t>1.1.2</t>
  </si>
  <si>
    <t>Accesorios</t>
  </si>
  <si>
    <t>1.1.1.9</t>
  </si>
  <si>
    <t>Otros Impuestos</t>
  </si>
  <si>
    <t xml:space="preserve">1.1.1.8 </t>
  </si>
  <si>
    <t>Impuesto a los Rendimientos Petroleros</t>
  </si>
  <si>
    <t>1.1.1.7</t>
  </si>
  <si>
    <t>Impuestos Ecológicos</t>
  </si>
  <si>
    <t>1.1.1.6</t>
  </si>
  <si>
    <t>Impuesto a la Exportación</t>
  </si>
  <si>
    <t>1.1.1.5.2</t>
  </si>
  <si>
    <t xml:space="preserve">Impuesto a la Importación </t>
  </si>
  <si>
    <t>1.1.1.5.1</t>
  </si>
  <si>
    <t>Impuesto sobre el Comercio y las Transacciones Internacionales / Comercio Exterior</t>
  </si>
  <si>
    <t>1.1.1.5</t>
  </si>
  <si>
    <t>Otros Impuestos Sobre Bienes y Servicios</t>
  </si>
  <si>
    <t xml:space="preserve">1.1.1.4.1.3 </t>
  </si>
  <si>
    <t>Impuesto especial sobre Producción y Servicios</t>
  </si>
  <si>
    <t>1.1.1.4.1.2</t>
  </si>
  <si>
    <t>Impuesto al Valor Agregado</t>
  </si>
  <si>
    <t>1.1.1.4.1.1</t>
  </si>
  <si>
    <t>Impuesto sobre la Producción, el Consumo y las Transacciones</t>
  </si>
  <si>
    <t>1.1.1.4.1</t>
  </si>
  <si>
    <t>Impuesto sobre los Bienes y Servicios</t>
  </si>
  <si>
    <t>1.1.1.4</t>
  </si>
  <si>
    <t>Impuesto sobre la Propiedad</t>
  </si>
  <si>
    <t>1.1.1.3</t>
  </si>
  <si>
    <t>Impuesto sobre Nómina y Asimilables</t>
  </si>
  <si>
    <t>1.1.1.2.1</t>
  </si>
  <si>
    <t xml:space="preserve">Impuesto sobre Nómina y la Fuerza de Trabajo  </t>
  </si>
  <si>
    <t>1.1.1.2</t>
  </si>
  <si>
    <t>No Clasificables</t>
  </si>
  <si>
    <t>1.1.1.1.3</t>
  </si>
  <si>
    <t>Impuesto sobre los Ingresos</t>
  </si>
  <si>
    <t>1.1.1.1.2.1</t>
  </si>
  <si>
    <t>De Empresas y Otras Corporaciones (Personas Morales)</t>
  </si>
  <si>
    <t>1.1.1.1.2</t>
  </si>
  <si>
    <t>1.1.1.1.1.1</t>
  </si>
  <si>
    <t>De Personas Físicas</t>
  </si>
  <si>
    <t>1.1.1.1.1</t>
  </si>
  <si>
    <t xml:space="preserve">Impuesto sobre el Ingreso, las Utilidades y las Ganancias de Capital  </t>
  </si>
  <si>
    <t>1.1.1.1</t>
  </si>
  <si>
    <t>1.1.1</t>
  </si>
  <si>
    <t>INGRESOS CORRIENTES</t>
  </si>
  <si>
    <t>INGRESOS</t>
  </si>
  <si>
    <t xml:space="preserve">CLASIFICACION ECONOMICA DE LOS INGRESOS, DE LOS GASTOS Y DEL FINANCIAMIENTO </t>
  </si>
  <si>
    <t>(Cifras en Pesos)</t>
  </si>
  <si>
    <t xml:space="preserve">                                   (Cifras en Pesos)                                 </t>
  </si>
  <si>
    <t>Bajo protesta de decir verdad declaramos que los Estados Financieros y sus notas, son razonablemente correctos y son responsabilidad del emisor</t>
  </si>
  <si>
    <t>Estimado/Aprobado</t>
  </si>
  <si>
    <t>Recaudado/Pagado</t>
  </si>
  <si>
    <t>1. Ingresos Gobierno de la Entidad Federativa</t>
  </si>
  <si>
    <t xml:space="preserve">2. Ingresos Sector Paraestatal  </t>
  </si>
  <si>
    <t xml:space="preserve">3. Egresos del Gobierno de la Entidad Federativa </t>
  </si>
  <si>
    <t xml:space="preserve">4. Egresos  del Sector Paraestatal  </t>
  </si>
  <si>
    <t xml:space="preserve">I. Ingresos Presupuestarios </t>
  </si>
  <si>
    <t xml:space="preserve">C. Financiamiento Neto   </t>
  </si>
  <si>
    <t xml:space="preserve">Participaciones, Aportaciones, Convenios, Incentivos Derivados de la Colaboración Fiscal, Fondos Distintos de Aportaciones, Transferencias, Asignaciones, Subsidios y Subvenciones, y Pensiones y Jubilaciones </t>
  </si>
  <si>
    <t>Inversion Pública no Capitalizable</t>
  </si>
  <si>
    <t>V. Balance Primario (superávit o Déficit)   (V= III+IV)</t>
  </si>
  <si>
    <t>Hacienda Pública / Patrimonio Neto Final de 2023</t>
  </si>
  <si>
    <t>Estado de Situación Financiera  Detallado - LDF</t>
  </si>
  <si>
    <t xml:space="preserve">Saldo
Inicial
</t>
  </si>
  <si>
    <t xml:space="preserve">Cargos del Periodo
</t>
  </si>
  <si>
    <t xml:space="preserve">Abonos del Periodo
</t>
  </si>
  <si>
    <t xml:space="preserve">Saldo
Final
</t>
  </si>
  <si>
    <t xml:space="preserve">Variación del Periodo
</t>
  </si>
  <si>
    <t xml:space="preserve">Denominación de las Deudas </t>
  </si>
  <si>
    <t>Subtotal de Deuda Pública a  Lago Plazo</t>
  </si>
  <si>
    <t>Total de Otros Pasivos</t>
  </si>
  <si>
    <t>Total de Deuda Pública y Otros Pasivos</t>
  </si>
  <si>
    <t>INFORME SOBRE SUS PASIVOS CONTINGENTES:  Informar las obligaciones que tienen su origen en  hechos específicos e independientes del pasado que en el futuro pueden ocurrir o no, y de acuerdo con lo que acontezca, desaparecen o se convierten en pasivos reales por ejemplo, juicios, garantías, avales, costos de planes de pensiones, jubilaciones, etc.</t>
  </si>
  <si>
    <t>A) NOTAS DE GESTION ADMINISTRATIVA:</t>
  </si>
  <si>
    <t>B) NOTAS DE DESGLOSE</t>
  </si>
  <si>
    <t>C) NOTAS DE MEMORIA: Cuentas de Orden</t>
  </si>
  <si>
    <t>Incluir los 16 puntos señalados</t>
  </si>
  <si>
    <t>Responsabilidad Sobre la Presentación Razonable de la Información Contable</t>
  </si>
  <si>
    <t xml:space="preserve">                                                                                             (Cifras en Pesos)                                          </t>
  </si>
  <si>
    <t>2.1 Ingresos Finanacieros</t>
  </si>
  <si>
    <t>2.2 Incremento por Variación de Inventarios</t>
  </si>
  <si>
    <t>2.3 Disminución del Exceso de Estimaciones por Pérdida o Deterioro u Obsolescencia</t>
  </si>
  <si>
    <t>2.4 Disminución del Exceso de Provisiones</t>
  </si>
  <si>
    <t>2.5 Otros Ingresos y Beneficios Varios</t>
  </si>
  <si>
    <t>2.6 Otros Ingresos Contables No Presupuestarios</t>
  </si>
  <si>
    <t xml:space="preserve">3.1 Aprovechamientos Patrimoniales </t>
  </si>
  <si>
    <t>3.2 Ingresos Derivados de Financiamientos</t>
  </si>
  <si>
    <t>3.3 Otros Ingresos Presupuestarios No Contables</t>
  </si>
  <si>
    <t>4. Total de Ingresos Contables</t>
  </si>
  <si>
    <t>2.Mas Ingresos Contables No Presupuestarios</t>
  </si>
  <si>
    <t xml:space="preserve"> Aprobado   </t>
  </si>
  <si>
    <t xml:space="preserve"> Pagado </t>
  </si>
  <si>
    <t xml:space="preserve"> 6 = ( 3 - 4 )</t>
  </si>
  <si>
    <t>3=( 1+2 )</t>
  </si>
  <si>
    <t>1</t>
  </si>
  <si>
    <t>2</t>
  </si>
  <si>
    <t>4</t>
  </si>
  <si>
    <t>5</t>
  </si>
  <si>
    <t xml:space="preserve"> Modificado  </t>
  </si>
  <si>
    <t xml:space="preserve"> Pagado   </t>
  </si>
  <si>
    <t xml:space="preserve">  Egresos</t>
  </si>
  <si>
    <t xml:space="preserve">Aprobado  </t>
  </si>
  <si>
    <t xml:space="preserve"> Modificado </t>
  </si>
  <si>
    <t xml:space="preserve"> Devengado </t>
  </si>
  <si>
    <t xml:space="preserve">Egresos     </t>
  </si>
  <si>
    <t xml:space="preserve"> Aprobado </t>
  </si>
  <si>
    <t xml:space="preserve"> Pagado</t>
  </si>
  <si>
    <t xml:space="preserve">Clasificación Administrativa </t>
  </si>
  <si>
    <t xml:space="preserve"> Aprobado  </t>
  </si>
  <si>
    <t xml:space="preserve">Egresos </t>
  </si>
  <si>
    <t xml:space="preserve">Ampliaciones y Reducciones           </t>
  </si>
  <si>
    <t xml:space="preserve">Ampliaciones y Reducciones     </t>
  </si>
  <si>
    <t xml:space="preserve">                              (Cifras en Pesos)                                  </t>
  </si>
  <si>
    <t>II. Egresos Presupuestarios</t>
  </si>
  <si>
    <t xml:space="preserve">                                        (Cifras en Pesos)</t>
  </si>
  <si>
    <t xml:space="preserve">                              (Cifras en pesos)</t>
  </si>
  <si>
    <t xml:space="preserve">                            (Cifras en pesos)</t>
  </si>
  <si>
    <t xml:space="preserve">Moneda de Contratación </t>
  </si>
  <si>
    <t>Institución o País Acreedor</t>
  </si>
  <si>
    <t>Saldo Inicial del Periodo</t>
  </si>
  <si>
    <t>Saldo Final del Periodo</t>
  </si>
  <si>
    <t>Subtotal  de Deuda Pública a Corto Plazo</t>
  </si>
  <si>
    <t xml:space="preserve">Ingresos excedentes </t>
  </si>
  <si>
    <t xml:space="preserve"> Relación de esquemas bursátiles y de coberturas financieras</t>
  </si>
  <si>
    <t xml:space="preserve">          (pesos)</t>
  </si>
  <si>
    <t>Identificacion del  Instrumento</t>
  </si>
  <si>
    <t>Colocación</t>
  </si>
  <si>
    <t>Interés Ganados</t>
  </si>
  <si>
    <t>Valor Actual</t>
  </si>
  <si>
    <t>C=A+B</t>
  </si>
  <si>
    <t xml:space="preserve">Total </t>
  </si>
  <si>
    <t>Otros Instrumentos de Bursatilización</t>
  </si>
  <si>
    <t xml:space="preserve">Total Otros Instrumentos </t>
  </si>
  <si>
    <t>NOTA: se deberán incluir METALES PRECIOSOS en su caso.</t>
  </si>
  <si>
    <t>Dependencia y/o Entidad:</t>
  </si>
  <si>
    <t>Programa Presupuestario:</t>
  </si>
  <si>
    <t>Eje del PED:</t>
  </si>
  <si>
    <t>Objetivo del PED:</t>
  </si>
  <si>
    <t>Beneficiarios:</t>
  </si>
  <si>
    <t>Resumen narrativo
(Objetivos)</t>
  </si>
  <si>
    <t>Indicadores</t>
  </si>
  <si>
    <t>Avance</t>
  </si>
  <si>
    <t>Meta Anual
(2)</t>
  </si>
  <si>
    <t>% de Avance (1)/(2)</t>
  </si>
  <si>
    <t>Línea base
(año base)</t>
  </si>
  <si>
    <t xml:space="preserve">Sentido </t>
  </si>
  <si>
    <t>Frecuencia</t>
  </si>
  <si>
    <t>Medios de verificación
(Fuentes)</t>
  </si>
  <si>
    <t>Supuestos</t>
  </si>
  <si>
    <t>Nombre</t>
  </si>
  <si>
    <t>Unidad de medida</t>
  </si>
  <si>
    <t>Fórmula</t>
  </si>
  <si>
    <t>I</t>
  </si>
  <si>
    <t>II</t>
  </si>
  <si>
    <t>III</t>
  </si>
  <si>
    <t>IV</t>
  </si>
  <si>
    <t>Avance Acumulado
(1)</t>
  </si>
  <si>
    <t>FIN</t>
  </si>
  <si>
    <t>(numerador)</t>
  </si>
  <si>
    <t>(denominador)</t>
  </si>
  <si>
    <t>PROPÓSITO</t>
  </si>
  <si>
    <t>COMPONENTES</t>
  </si>
  <si>
    <t>ACTIVIDADES</t>
  </si>
  <si>
    <t>Notas:</t>
  </si>
  <si>
    <t>1. Si el indicador es de tipo absoluto, solo se llena la fila del numerador.</t>
  </si>
  <si>
    <t>2. Si el indicador no es ACUMULADO, el avance del periodo que se reporta (I, II, III, IV) se repetirá en la celda Avance Acumulado.</t>
  </si>
  <si>
    <t>Análisis cualitativo de las metas programadas en la
Matriz de Indicadores de Resultados</t>
  </si>
  <si>
    <t>Dependencia/Entidad:</t>
  </si>
  <si>
    <t>Programa Presupuestal:</t>
  </si>
  <si>
    <t>(Clave y nombre)</t>
  </si>
  <si>
    <t xml:space="preserve">Periodo que se reporta: </t>
  </si>
  <si>
    <t>(Trimestre y año)</t>
  </si>
  <si>
    <t xml:space="preserve">Indicador: </t>
  </si>
  <si>
    <t>META ANUAL</t>
  </si>
  <si>
    <t>% DE AVANCE</t>
  </si>
  <si>
    <t>Eficacia:</t>
  </si>
  <si>
    <t>Se cumplió con la meta establecida</t>
  </si>
  <si>
    <t>No se cuenta con información (Meta Anual)</t>
  </si>
  <si>
    <t>No se alcanzó la meta establecida</t>
  </si>
  <si>
    <t>ANALISIS CUALITATIVO:</t>
  </si>
  <si>
    <t>Propósito</t>
  </si>
  <si>
    <t>Indicador:</t>
  </si>
  <si>
    <t>Causa:</t>
  </si>
  <si>
    <t>Efecto:</t>
  </si>
  <si>
    <t>Contribución al Fin:</t>
  </si>
  <si>
    <t xml:space="preserve">Componente C1: </t>
  </si>
  <si>
    <t>Contribución al Propósito:</t>
  </si>
  <si>
    <t xml:space="preserve">Actividad A1 C1: </t>
  </si>
  <si>
    <t>Relación con el componente:</t>
  </si>
  <si>
    <t>1. Se deberá agregar las tablas necesarias para cada componente y actividad</t>
  </si>
  <si>
    <t>2. Los campos META ANUAL y % DE AVANCE, deberán coincidir con los campos del mismo nombre reportados en el ETCA-III-05</t>
  </si>
  <si>
    <t>Este formato es para presentar en plataforma SIREC</t>
  </si>
  <si>
    <t xml:space="preserve">CLASIFICACIÓN ADMINISTRATIVA </t>
  </si>
  <si>
    <t>AREA FUNCIONAL</t>
  </si>
  <si>
    <t>POSICION PRESUPUESTARIA</t>
  </si>
  <si>
    <t>FONDO</t>
  </si>
  <si>
    <t>PRESUPUESTO DE EGRESOS</t>
  </si>
  <si>
    <t>CENTRO GESTOR
Unidad Administrativa</t>
  </si>
  <si>
    <t>Finalidad</t>
  </si>
  <si>
    <t>Función</t>
  </si>
  <si>
    <t>Subfunción</t>
  </si>
  <si>
    <t>Programa Presupuestario</t>
  </si>
  <si>
    <t>Actividad o Proyecto</t>
  </si>
  <si>
    <t>Tipo de Beneficiario</t>
  </si>
  <si>
    <t>Servicios Personales por Categoría</t>
  </si>
  <si>
    <t>Clasificador por Objeto del Gasto
(Partida del Gasto)</t>
  </si>
  <si>
    <t>Tipo de Gasto
(1 Gto Corriente, 2 Gto de Capital)</t>
  </si>
  <si>
    <t>Año
Año de origen del recurso</t>
  </si>
  <si>
    <t>Tipo de Financiamiento (1. Gasto No Etiquetado, 2 Gasto Etiquetado)</t>
  </si>
  <si>
    <t>Fuente de Financiamiento (Federal, Estatal, Ingresos Propios)</t>
  </si>
  <si>
    <t>Fondo (Aportaciones Multiples, Convenios,etc..) (Alfanumerico) (FASS, FASP,etc)</t>
  </si>
  <si>
    <t>Área y/o Ubicación Geográfica</t>
  </si>
  <si>
    <t>Aprobado Anual</t>
  </si>
  <si>
    <t>Ampliaciones / Reducciones</t>
  </si>
  <si>
    <t>Modificado Anual</t>
  </si>
  <si>
    <t>Comprometido
Acumulado al Periodo</t>
  </si>
  <si>
    <t>Devengado
Acumulado al periodo</t>
  </si>
  <si>
    <t>Ejercido
Acumulado al periodo</t>
  </si>
  <si>
    <t>Pagado
Acumulado al periodo</t>
  </si>
  <si>
    <t>Anexo Mir</t>
  </si>
  <si>
    <t>31 de diciembre de 2023</t>
  </si>
  <si>
    <t>Hacienda Pública / Patrimonio Contribuido Neto de 2023</t>
  </si>
  <si>
    <t>Hacienda Pública / Patrimonio Generado Neto de 2023</t>
  </si>
  <si>
    <t>Cambios en la Hacienda Pública / Patrimonio Contribuido Neto de 2024</t>
  </si>
  <si>
    <t>Cambios en el Exceso o Insuficiencia en la Actualización de la Hacienda Pública / Patrimonio Neto de 2024</t>
  </si>
  <si>
    <t>Hacienda Pública / Patrimonio Neto Final de 2024</t>
  </si>
  <si>
    <t>Exceso o Insuficiencia en la Actualización de la Hacienda Pública / Patrimonio Neto de 2023</t>
  </si>
  <si>
    <t>al 31 de diciembre de 2023(d)</t>
  </si>
  <si>
    <t>Monto pagado de la inversión al XX de XXXXXX de 2024 (k)</t>
  </si>
  <si>
    <t>Monto pagado de la inversión actualizado al XX de XXXXXX de 2024 (l)</t>
  </si>
  <si>
    <t>Saldo pendiente por pagar de la inversión al XX de XXXXXX de 2024 (m = g – l)</t>
  </si>
  <si>
    <t>Listado de Formatos CPCA "Cuenta Pública Contabilidad Armonizada"</t>
  </si>
  <si>
    <t>CPCA-I-01</t>
  </si>
  <si>
    <t>CPCA-I-02</t>
  </si>
  <si>
    <t>CPCA-I-03</t>
  </si>
  <si>
    <t>CPCA-I-04</t>
  </si>
  <si>
    <t>CPCA-I-05</t>
  </si>
  <si>
    <t>CPCA-I-06</t>
  </si>
  <si>
    <t>CPCA-I-07</t>
  </si>
  <si>
    <t>CPCA-I-08</t>
  </si>
  <si>
    <t>CPCA-I-09</t>
  </si>
  <si>
    <t>CPCA-I-10</t>
  </si>
  <si>
    <t>CPCA-I-11</t>
  </si>
  <si>
    <t>CPCA-I-12</t>
  </si>
  <si>
    <t>CPCA-II-01</t>
  </si>
  <si>
    <t>CPCA-II-02</t>
  </si>
  <si>
    <t>CPCA-II-03</t>
  </si>
  <si>
    <t>CPCA-II-04</t>
  </si>
  <si>
    <t>CPCA-II-05</t>
  </si>
  <si>
    <t>CPCA-II-06</t>
  </si>
  <si>
    <t>CPCA-II-07</t>
  </si>
  <si>
    <t>CPCA-II-08</t>
  </si>
  <si>
    <t>CPCA-II-09</t>
  </si>
  <si>
    <t>CPCA-II-10</t>
  </si>
  <si>
    <t>CPCA-II-11</t>
  </si>
  <si>
    <t>CPCA-II-12</t>
  </si>
  <si>
    <t>CPCA-II-13</t>
  </si>
  <si>
    <t>CPCA-II-14</t>
  </si>
  <si>
    <t>CPCA-II-15</t>
  </si>
  <si>
    <t>CPCA-II-16</t>
  </si>
  <si>
    <t>CPCA-II-17</t>
  </si>
  <si>
    <t>CPCA-III-01</t>
  </si>
  <si>
    <t>CPCA-III-02</t>
  </si>
  <si>
    <t>CPCA-III-03</t>
  </si>
  <si>
    <t>CPCA-III-04</t>
  </si>
  <si>
    <t>CPCA-III-05</t>
  </si>
  <si>
    <t>CPCA-IV-01</t>
  </si>
  <si>
    <t>CPCA-IV-02</t>
  </si>
  <si>
    <t>CPCA-IV-03</t>
  </si>
  <si>
    <t>CPCA-IV-04</t>
  </si>
  <si>
    <t>Relación de Bienes que Componen su Patrimonio ( CUENTA PÚBLICA)</t>
  </si>
  <si>
    <t>CPCA-IV-05</t>
  </si>
  <si>
    <t>Relación de esquemas bursátiles y de coberturas financieras</t>
  </si>
  <si>
    <t>CPCA-IV-06</t>
  </si>
  <si>
    <t>Anexo Guía</t>
  </si>
  <si>
    <t>Guía de Cumplimiento de la Ley de Disciplina Financiera de las Entidades Federativas y Municipios</t>
  </si>
  <si>
    <t>Variaciones de la Hacienda Pública / Patrimonio Generado Neto de 2024</t>
  </si>
  <si>
    <t>Total del Egreso</t>
  </si>
  <si>
    <t xml:space="preserve">                                                                                                                                                      (Cifras en Pesos)                                                                                                                           </t>
  </si>
  <si>
    <t xml:space="preserve"> (Cifras en Pesos)          </t>
  </si>
  <si>
    <t xml:space="preserve">                                                                                                                                  (Cifras en Pesos)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</si>
  <si>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(Cifras en Pesos)                                                                                                                          </t>
  </si>
  <si>
    <t xml:space="preserve">           (Cifras en Pesos)          </t>
  </si>
  <si>
    <t xml:space="preserve">                                                                                                                           (Cifras en Pesos)                                                                                                           </t>
  </si>
  <si>
    <t xml:space="preserve">     Total del Egreso</t>
  </si>
  <si>
    <t xml:space="preserve">       (Cifras en Pesos)        </t>
  </si>
  <si>
    <t>Rubro de  Ingresos / Fuente de Financiamiento</t>
  </si>
  <si>
    <t xml:space="preserve">                                                                                             (Cifras en Pesos)                                                                                    </t>
  </si>
  <si>
    <t>Identificacion de crédito o Instrumento</t>
  </si>
  <si>
    <t>Total de Interéses de Créditos Bancarios</t>
  </si>
  <si>
    <t>Total de Intereses de Otros Instrumentos de Deuda</t>
  </si>
  <si>
    <t xml:space="preserve">                               (Cifras en Pesos)                                </t>
  </si>
  <si>
    <t xml:space="preserve">    (Cifras en Pesos)    </t>
  </si>
  <si>
    <t xml:space="preserve">Egresos  </t>
  </si>
  <si>
    <t>ANEXO 3</t>
  </si>
  <si>
    <t>“GUÍA DE CUMPLIMIENTO DE LA LEY DE DISCIPLINA FINANCIERA DE LAS ENTIDADES FEDERATIVAS Y LOS MUNICIPIOS”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</si>
  <si>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</si>
  <si>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</si>
  <si>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</si>
  <si>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</si>
  <si>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</si>
  <si>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</si>
  <si>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</si>
  <si>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</si>
  <si>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</si>
  <si>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</si>
  <si>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</si>
  <si>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</si>
  <si>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</si>
  <si>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</si>
  <si>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</si>
  <si>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</si>
  <si>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Iniciativa de Ley de Ingresos y Proyecto de Presupuesto de Egresos</t>
  </si>
  <si>
    <t>pesos</t>
  </si>
  <si>
    <t>Art. 6 y 19 de la LDF</t>
  </si>
  <si>
    <t>b.</t>
  </si>
  <si>
    <t>Estimada/Aprobado</t>
  </si>
  <si>
    <t>Ley de Ingresos y Presupuesto de Egresos</t>
  </si>
  <si>
    <t>c.</t>
  </si>
  <si>
    <t>Cuenta Pública / Formato 4 LDF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</si>
  <si>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</si>
  <si>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</si>
  <si>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</si>
  <si>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Art. 6, 19 y 46 de la LDF</t>
  </si>
  <si>
    <t>Estimada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</si>
  <si>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</si>
  <si>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</si>
  <si>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</si>
  <si>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</si>
  <si>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</si>
  <si>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Art. 9 de la LDF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</si>
  <si>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</si>
  <si>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</si>
  <si>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</si>
  <si>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</si>
  <si>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</si>
  <si>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</si>
  <si>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</si>
  <si>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</si>
  <si>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</si>
  <si>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</si>
  <si>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</si>
  <si>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</si>
  <si>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</si>
  <si>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</si>
  <si>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</si>
  <si>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</si>
  <si>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</si>
  <si>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</si>
  <si>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</si>
  <si>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</si>
  <si>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</si>
  <si>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</si>
  <si>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</si>
  <si>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Art. 5 y 18 de la LDF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</si>
  <si>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</si>
  <si>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</si>
  <si>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</si>
  <si>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</si>
  <si>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</si>
  <si>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</si>
  <si>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</si>
  <si>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</si>
  <si>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</si>
  <si>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</si>
  <si>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</si>
  <si>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</si>
  <si>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</si>
  <si>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</si>
  <si>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</si>
  <si>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</si>
  <si>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</si>
  <si>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</si>
  <si>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</si>
  <si>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</si>
  <si>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</si>
  <si>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</si>
  <si>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</si>
  <si>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</si>
  <si>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</si>
  <si>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</si>
  <si>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</si>
  <si>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</si>
  <si>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</si>
  <si>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 xml:space="preserve">f. </t>
  </si>
  <si>
    <r>
      <t>Monto de Ingresos Excedentes derivados de ILD destinados al fin señalado por el Artículo 14, párrafo segundo y en el artículo 21 y Noveno Transitorio de la LDF</t>
    </r>
    <r>
      <rPr>
        <sz val="12"/>
        <color theme="1"/>
        <rFont val="Times New Roman"/>
        <family val="1"/>
      </rPr>
      <t xml:space="preserve"> </t>
    </r>
    <r>
      <rPr>
        <i/>
        <sz val="6"/>
        <color theme="1"/>
        <rFont val="Arial"/>
        <family val="2"/>
      </rPr>
      <t>(jj)</t>
    </r>
  </si>
  <si>
    <t>g.</t>
  </si>
  <si>
    <t>Monto de Ingresos Excedentes derivados de ILD en un nivel de endeudamiento sostenible de acuerdo al Sistema de Alertas hasta por el 5% de los recursos para cubrir el Gasto Corriente (kk)</t>
  </si>
  <si>
    <t>Análisis Costo-Beneficio para programas o proyectos de inversión mayores a 10 millones de UDIS (ll)</t>
  </si>
  <si>
    <t>Página de internet de la Secretaría de Finanzas o Tesorería Municipal</t>
  </si>
  <si>
    <t>Art. 13 frac. III y 21 de la LDF</t>
  </si>
  <si>
    <t>Análisis de conveniencia y análisis de transferencia de riesgos de los proyectos APPs (mm)</t>
  </si>
  <si>
    <t>Identificación de población objetivo, destino y temporalidad de subsidios (nn)</t>
  </si>
  <si>
    <t>Art. 13 frac. VII y 21 de la LDF</t>
  </si>
  <si>
    <t>INDICADORES DE DEUDA PÚBLICA</t>
  </si>
  <si>
    <t>Obligaciones a Corto Plazo</t>
  </si>
  <si>
    <t>Límite de Obligaciones a Corto Plazo (oo)</t>
  </si>
  <si>
    <t>Art. 30 frac. I de la LDF</t>
  </si>
  <si>
    <t>Obligaciones a Corto Plazo (pp)</t>
  </si>
  <si>
    <t>Guía reformada DOF 28-07-2021</t>
  </si>
  <si>
    <t>Estado Analítico del Ejercicio del Presupuesto de Egresos</t>
  </si>
  <si>
    <t xml:space="preserve">                                                                                                                                               (Cifras en Pesos)                                                                                                                        </t>
  </si>
  <si>
    <t xml:space="preserve">3. Se deberá llenar el formato Anexo MIR "Análisis Cualitativo de las Metas Programadas" de cada indicador. </t>
  </si>
  <si>
    <t>Peso</t>
  </si>
  <si>
    <t>México</t>
  </si>
  <si>
    <t xml:space="preserve">          RECTORIA</t>
  </si>
  <si>
    <t xml:space="preserve">          DIRECCION JURIDICA</t>
  </si>
  <si>
    <t xml:space="preserve">          DIRECCION DE PLANEACION Y EVALUACION</t>
  </si>
  <si>
    <t xml:space="preserve">          DIRECCION DE VINCULACION, EXTENSION Y DIFUSION</t>
  </si>
  <si>
    <t xml:space="preserve">          DIRECCION DE ADMINISTRACION Y FINANZAS</t>
  </si>
  <si>
    <t xml:space="preserve">          DIRECCION ACADEMICA</t>
  </si>
  <si>
    <t xml:space="preserve">          UNIDAD DE TRANSPARENCIA</t>
  </si>
  <si>
    <t xml:space="preserve">          DIRECCION DE SISTEMAS</t>
  </si>
  <si>
    <t>RECTORIA</t>
  </si>
  <si>
    <t>DIRECCION JURIDICA</t>
  </si>
  <si>
    <t>DIRECCION DE PLANEACION Y EVALUACION</t>
  </si>
  <si>
    <t>DIRECCION DE VINCULACION, EXTENSION Y DIFUSION</t>
  </si>
  <si>
    <t>DIRECCION DE ADMINISTRACION Y FINANZAS</t>
  </si>
  <si>
    <t>DIRECCION ACADEMICA</t>
  </si>
  <si>
    <t>UNIDAD DE TRANSPARENCIA</t>
  </si>
  <si>
    <t>DIRECCION DE SISTEMAS</t>
  </si>
  <si>
    <t>UNIVERSIDAD TECNOLÓGICA DE GUAYMAS</t>
  </si>
  <si>
    <t>Al 31 de diciembre del 2024</t>
  </si>
  <si>
    <t>Al 01 de enero de 2024 y al 31 de diciembre de 2024 (b)</t>
  </si>
  <si>
    <t>Del 01 de Enero al 31 de Diciembre 2024</t>
  </si>
  <si>
    <t>10000</t>
  </si>
  <si>
    <t>SERVICIOS PERSONALES</t>
  </si>
  <si>
    <t>11000</t>
  </si>
  <si>
    <t>REMUNERACIONES AL PERSONAL DE CARÁCTER PERMANENTE</t>
  </si>
  <si>
    <t>11300</t>
  </si>
  <si>
    <t xml:space="preserve">  SUELDOS BASE AL PERSONAL PERMANENTE</t>
  </si>
  <si>
    <t>11301</t>
  </si>
  <si>
    <t xml:space="preserve">  SUELDOS</t>
  </si>
  <si>
    <t>11308</t>
  </si>
  <si>
    <t xml:space="preserve">  AYUDA PARA DESPENSA</t>
  </si>
  <si>
    <t>13000</t>
  </si>
  <si>
    <t>REMUNERACIONES ADICIONALES Y ESPECIALES</t>
  </si>
  <si>
    <t>13100</t>
  </si>
  <si>
    <t xml:space="preserve">  PRIMAS POR AÑOS DE SERVICIOS EFECTIVOS PRESTADOS</t>
  </si>
  <si>
    <t>13101</t>
  </si>
  <si>
    <t>13200</t>
  </si>
  <si>
    <t xml:space="preserve">  PRIMAS DE VACACIONES, DOMINICAL Y GRATIFICACION DE FIN DE</t>
  </si>
  <si>
    <t>13201</t>
  </si>
  <si>
    <t xml:space="preserve">  PRIMAS DE VACACIONES Y DOMINICAL</t>
  </si>
  <si>
    <t>13202</t>
  </si>
  <si>
    <t xml:space="preserve">  AGUINALDO O GRATIFICACION DE FIN DE AÑO</t>
  </si>
  <si>
    <t>13400</t>
  </si>
  <si>
    <t xml:space="preserve">  COMPENSACIONES</t>
  </si>
  <si>
    <t>13409</t>
  </si>
  <si>
    <t xml:space="preserve">  COMPENSACION POR ADQUISICION DE MATERIAL DIDACTICO</t>
  </si>
  <si>
    <t>14000</t>
  </si>
  <si>
    <t>SEGURIDAD SOCIAL</t>
  </si>
  <si>
    <t>14100</t>
  </si>
  <si>
    <t xml:space="preserve">  APORTACIONES DE SEGURIDAD SOCIAL</t>
  </si>
  <si>
    <t>14105</t>
  </si>
  <si>
    <t xml:space="preserve">  APORTACIONES AL SEGURO DE CESANTIA DE EDAD AVANZADA Y VEJEZ</t>
  </si>
  <si>
    <t>14106</t>
  </si>
  <si>
    <t xml:space="preserve">  OTRAS PRESTACIONES DE SEGURIDAD SOCIAL</t>
  </si>
  <si>
    <t>14200</t>
  </si>
  <si>
    <t xml:space="preserve">  APORTACIONES A FONDOS DE VIVIENDA</t>
  </si>
  <si>
    <t>14201</t>
  </si>
  <si>
    <t xml:space="preserve">  APORTACIONES AL FOVISSSTE</t>
  </si>
  <si>
    <t>14300</t>
  </si>
  <si>
    <t xml:space="preserve">  APORTACIONES AL SISTEMA PARA EL RETIRO</t>
  </si>
  <si>
    <t>14303</t>
  </si>
  <si>
    <t xml:space="preserve">  PAGAS POR DEFUNCION, PENSIONES Y JUBILACIONES</t>
  </si>
  <si>
    <t>15000</t>
  </si>
  <si>
    <t>OTRAS PRESTACIONES SOCIALES Y ECONOMICAS</t>
  </si>
  <si>
    <t>15200</t>
  </si>
  <si>
    <t xml:space="preserve">  INDEMNIZACIONES</t>
  </si>
  <si>
    <t>15201</t>
  </si>
  <si>
    <t xml:space="preserve">  INDEMNIZACIONES AL PERSONAL</t>
  </si>
  <si>
    <t>15400</t>
  </si>
  <si>
    <t xml:space="preserve">  PRESTACIONES CONTRACTUALES</t>
  </si>
  <si>
    <t>15402</t>
  </si>
  <si>
    <t xml:space="preserve">  COMPENSACION GARANTIZADA</t>
  </si>
  <si>
    <t>15410</t>
  </si>
  <si>
    <t xml:space="preserve">  APOYO PARA CANASTILLA DE MATERNIDAD</t>
  </si>
  <si>
    <t>15413</t>
  </si>
  <si>
    <t xml:space="preserve">  AYUDA PARA GUARDERIA A MADRES TRABAJADORAS</t>
  </si>
  <si>
    <t>15900</t>
  </si>
  <si>
    <t xml:space="preserve">  OTRAS PRESTACIONES SOCIALES Y ECONOMICAS</t>
  </si>
  <si>
    <t>15901</t>
  </si>
  <si>
    <t xml:space="preserve">  OTRAS PRESTACIONES</t>
  </si>
  <si>
    <t>17000</t>
  </si>
  <si>
    <t>PAGOS DE ESTIMULOS A SERVIDORES PUBLICOS</t>
  </si>
  <si>
    <t>17100</t>
  </si>
  <si>
    <t xml:space="preserve">  ESTIMULOS</t>
  </si>
  <si>
    <t>17102</t>
  </si>
  <si>
    <t xml:space="preserve">  ESTIMULOS AL PERSONAL</t>
  </si>
  <si>
    <t>17104</t>
  </si>
  <si>
    <t xml:space="preserve">  BONO POR PUNTUALIDAD</t>
  </si>
  <si>
    <t>20000</t>
  </si>
  <si>
    <t>MATERIALES Y SUMINISTROS</t>
  </si>
  <si>
    <t>21000</t>
  </si>
  <si>
    <t>MATERIALES DE ADMINISTRACIÓN, EMISIÓN DE DOCUMENTOS Y ARTÍCULOS</t>
  </si>
  <si>
    <t>21100</t>
  </si>
  <si>
    <t xml:space="preserve">  MATERIALES, UTILES Y EQUIPOS MENORES DE OFICINA</t>
  </si>
  <si>
    <t>21101</t>
  </si>
  <si>
    <t>21200</t>
  </si>
  <si>
    <t xml:space="preserve">  MATERIALES Y UTILES DE IMPRESIÓN Y REPRODUCCION</t>
  </si>
  <si>
    <t>21201</t>
  </si>
  <si>
    <t xml:space="preserve">  MATERIALES Y UTILES DE IMPRESIÓN Y PRODUCCION</t>
  </si>
  <si>
    <t>21400</t>
  </si>
  <si>
    <t xml:space="preserve">  MATERIALES, UTILES Y EQUIPOS MENORES DE TECNOLOGIAS DE LA</t>
  </si>
  <si>
    <t>21401</t>
  </si>
  <si>
    <t xml:space="preserve">  MATERIALES Y UTILES PARA EL PROCESAMIENTO DE EQUIPOS Y BIENES INFORMATICOS</t>
  </si>
  <si>
    <t>21500</t>
  </si>
  <si>
    <t xml:space="preserve">  MATERIAL IMPRESO E INFORMACION DIGITAL</t>
  </si>
  <si>
    <t>21501</t>
  </si>
  <si>
    <t xml:space="preserve">  MATERIAL PARA INFORMACION</t>
  </si>
  <si>
    <t>21600</t>
  </si>
  <si>
    <t xml:space="preserve">  MATERIAL DE LIMPIEZA</t>
  </si>
  <si>
    <t>21601</t>
  </si>
  <si>
    <t>21700</t>
  </si>
  <si>
    <t xml:space="preserve">  MATERIALES Y UTILES DE ENSEÑANZA</t>
  </si>
  <si>
    <t>21701</t>
  </si>
  <si>
    <t xml:space="preserve">  MATERIALES EDUCATIVOS</t>
  </si>
  <si>
    <t>22000</t>
  </si>
  <si>
    <t>ALIMENTOS Y UTENSILIOS</t>
  </si>
  <si>
    <t>22100</t>
  </si>
  <si>
    <t xml:space="preserve">  PRODUCTOS ALIMENTICIOS PARA PERSONAS</t>
  </si>
  <si>
    <t>22101</t>
  </si>
  <si>
    <t xml:space="preserve">  PRODUCTOS ALIMENTICIOS PARA EL PERSONAL EN LAS INSTALACIONES</t>
  </si>
  <si>
    <t>22106</t>
  </si>
  <si>
    <t xml:space="preserve">  ADQUISICION DE AGUA POTABLE</t>
  </si>
  <si>
    <t>23000</t>
  </si>
  <si>
    <t>MATERIAS PRIMAS Y MATERIALES DE PRODUCCION Y COMERCIALIZACION</t>
  </si>
  <si>
    <t>23800</t>
  </si>
  <si>
    <t xml:space="preserve">  MERCANCIAS ADQUIRIDAS PARA SU COMERCIALIZACION</t>
  </si>
  <si>
    <t>23801</t>
  </si>
  <si>
    <t>24000</t>
  </si>
  <si>
    <t>MATERIALES Y ARTICULOS DE CONSTRUCCION Y DE REPARACION</t>
  </si>
  <si>
    <t>24600</t>
  </si>
  <si>
    <t xml:space="preserve">  MATERIAL ELECTRICO Y ELECTRONICO</t>
  </si>
  <si>
    <t>24601</t>
  </si>
  <si>
    <t>24900</t>
  </si>
  <si>
    <t xml:space="preserve">  OTROS MATERIALES Y ARTICULOS DE CONSTRUCCION Y REPARACION</t>
  </si>
  <si>
    <t>24901</t>
  </si>
  <si>
    <t>25000</t>
  </si>
  <si>
    <t>PRODUCTOS QUIMICOS, FARMACEUTICOS Y DE LABORATORIO</t>
  </si>
  <si>
    <t>25300</t>
  </si>
  <si>
    <t xml:space="preserve">  MEDICINAS Y PRODUCTOS FARMACEUTICOS</t>
  </si>
  <si>
    <t>25301</t>
  </si>
  <si>
    <t>26000</t>
  </si>
  <si>
    <t>COMBUSTIBLES, LUBRICANTES Y ADITIVOS</t>
  </si>
  <si>
    <t>26100</t>
  </si>
  <si>
    <t xml:space="preserve">  COMBUSTIBLES, LUBRICANTES Y ADITIVOS</t>
  </si>
  <si>
    <t>26101</t>
  </si>
  <si>
    <t xml:space="preserve">  COMBUSTIBLES</t>
  </si>
  <si>
    <t>26102</t>
  </si>
  <si>
    <t xml:space="preserve">  LUBRICANTES Y ADITIVOS</t>
  </si>
  <si>
    <t>27000</t>
  </si>
  <si>
    <t>VESTUARIO, BLANCOS, PRENDAS DE PROTECCION Y ARTICULOS DEPORTIVOS</t>
  </si>
  <si>
    <t>27100</t>
  </si>
  <si>
    <t xml:space="preserve">  VESTUARIO Y UNIFORMES</t>
  </si>
  <si>
    <t>27101</t>
  </si>
  <si>
    <t xml:space="preserve">  VESTUARIOS Y UNIFORMES</t>
  </si>
  <si>
    <t>27300</t>
  </si>
  <si>
    <t xml:space="preserve">  ARTICULOS DEPORTIVOS</t>
  </si>
  <si>
    <t>27301</t>
  </si>
  <si>
    <t>29000</t>
  </si>
  <si>
    <t>HERRAMIENTAS, REFACCIONES Y ACCESORIOS MENORES</t>
  </si>
  <si>
    <t>29400</t>
  </si>
  <si>
    <t xml:space="preserve">  REFACCIONES Y ACCESORIOS MENORES DE EQUIPO DE COMPUTO Y</t>
  </si>
  <si>
    <t>29401</t>
  </si>
  <si>
    <t xml:space="preserve">  REFACCIONES Y ACCESORIOS MENORES DE EQUIPO DE COMPUTO Y TECNOLOGIAS DE LA INFORMACION</t>
  </si>
  <si>
    <t>29600</t>
  </si>
  <si>
    <t xml:space="preserve">  REFACCIONES Y ACCESORIOS MENORES DE EQUIPO DE TRANSPORTE</t>
  </si>
  <si>
    <t>29601</t>
  </si>
  <si>
    <t>30000</t>
  </si>
  <si>
    <t>SERVICIOS GENERALES</t>
  </si>
  <si>
    <t>31000</t>
  </si>
  <si>
    <t>SERVICIOS BASICOS</t>
  </si>
  <si>
    <t>31100</t>
  </si>
  <si>
    <t xml:space="preserve">  ENERGIA ELECTRICA</t>
  </si>
  <si>
    <t>31101</t>
  </si>
  <si>
    <t>31700</t>
  </si>
  <si>
    <t xml:space="preserve">  SERVICIOS DE ACCESO DE INTERNET, REDES Y PROCESAMIENTO DE</t>
  </si>
  <si>
    <t>31701</t>
  </si>
  <si>
    <t xml:space="preserve">  SERVICIO DE ACCESO A INTERNET, REDES Y PROCESAMIENTO DE INFORMACION</t>
  </si>
  <si>
    <t>31800</t>
  </si>
  <si>
    <t xml:space="preserve">  SERVICIOS POSTALES Y TELEGRAFICOS</t>
  </si>
  <si>
    <t>31801</t>
  </si>
  <si>
    <t xml:space="preserve">  SERVICIO POSTAL</t>
  </si>
  <si>
    <t>32000</t>
  </si>
  <si>
    <t>SERVICIO DE ARRENDAMIENTO</t>
  </si>
  <si>
    <t>32300</t>
  </si>
  <si>
    <t xml:space="preserve">  ARRENDAMIENTO DE MOBILIARIO Y EQUIPO DE ADMINISTRACION,</t>
  </si>
  <si>
    <t>32302</t>
  </si>
  <si>
    <t xml:space="preserve">  ARRENDAMIENTO DE EQUIPO Y BIENES INFORMATICOS</t>
  </si>
  <si>
    <t>32500</t>
  </si>
  <si>
    <t xml:space="preserve">  ARRENDAMIENTO DE EQUIPO DE TRANSPORTE</t>
  </si>
  <si>
    <t>32501</t>
  </si>
  <si>
    <t>32600</t>
  </si>
  <si>
    <t xml:space="preserve">  ARRENDAMIENTO DE MAQUINARIA, OTROS EQUIPOS Y</t>
  </si>
  <si>
    <t>32601</t>
  </si>
  <si>
    <t xml:space="preserve">  ARRENDAMIENTO DE MAQUINARIA, OTROS EQUIPOS Y HERRAMIENTAS</t>
  </si>
  <si>
    <t>32700</t>
  </si>
  <si>
    <t xml:space="preserve">  ARRENDAMIENTO DE ACTIVOS INTANGIBLES</t>
  </si>
  <si>
    <t>32701</t>
  </si>
  <si>
    <t xml:space="preserve">  PATENTES, REGALIAS Y OTROS</t>
  </si>
  <si>
    <t>33000</t>
  </si>
  <si>
    <t>SERVICIOS PROFESIONALES, CIENTIFICOS, TECNICOS Y OTROS SERVICIOS</t>
  </si>
  <si>
    <t>33100</t>
  </si>
  <si>
    <t xml:space="preserve">  SERVICIOS LEGALES, DE CONTABILIDAD, AUDITORIAS Y</t>
  </si>
  <si>
    <t>33101</t>
  </si>
  <si>
    <t xml:space="preserve">  SERVICIOS LEGALES, DE CONTABILIDAD, AUDITORIAS Y RELACIONADOS</t>
  </si>
  <si>
    <t>33102</t>
  </si>
  <si>
    <t xml:space="preserve">  ASESORIAS ASOCIADAS A CONVENIOS, TRATADOS ACUERDOS</t>
  </si>
  <si>
    <t>33300</t>
  </si>
  <si>
    <t xml:space="preserve">  SERVICIOS DE CONSULTORIA ADMINISTRATIVA, PROCESOS, TECNICA</t>
  </si>
  <si>
    <t>33301</t>
  </si>
  <si>
    <t xml:space="preserve">  SERVICIOS DE INFORMATICA</t>
  </si>
  <si>
    <t>33400</t>
  </si>
  <si>
    <t xml:space="preserve">  SERVICIOS DE CAPACITACION</t>
  </si>
  <si>
    <t>33401</t>
  </si>
  <si>
    <t>33500</t>
  </si>
  <si>
    <t xml:space="preserve">  SERVICIOS DE INVESTIGACION CIENTIFICA Y DESARROLLO</t>
  </si>
  <si>
    <t>33501</t>
  </si>
  <si>
    <t xml:space="preserve">  ESTUDIOS E INVESTIGACIONES</t>
  </si>
  <si>
    <t>33600</t>
  </si>
  <si>
    <t xml:space="preserve">  SERVICIOS DE APOYO ADMINISTRATIVO, TRADUCCION,</t>
  </si>
  <si>
    <t>33603</t>
  </si>
  <si>
    <t xml:space="preserve">  IMPRESIONES Y PUBLICACIONES OFICIALES</t>
  </si>
  <si>
    <t>33800</t>
  </si>
  <si>
    <t xml:space="preserve">  SERVICIOS DE VIGILANCIA</t>
  </si>
  <si>
    <t>33801</t>
  </si>
  <si>
    <t>33900</t>
  </si>
  <si>
    <t xml:space="preserve">  SERVICIOS PROFESIONALES, CIENTIFICOS Y TECNICOS INTEGRALES</t>
  </si>
  <si>
    <t>33901</t>
  </si>
  <si>
    <t>34000</t>
  </si>
  <si>
    <t>SERVICIOS FINANCIEROS, BANCARIOS Y COMERCIALES</t>
  </si>
  <si>
    <t>34100</t>
  </si>
  <si>
    <t xml:space="preserve">  SERVICIOS FINANCIEROS Y BANCARIOS</t>
  </si>
  <si>
    <t>34101</t>
  </si>
  <si>
    <t>34400</t>
  </si>
  <si>
    <t xml:space="preserve">  SEGUROS DE RESPONSABILIDAD PATRIMONIAL Y FIANZAS</t>
  </si>
  <si>
    <t>34401</t>
  </si>
  <si>
    <t>34500</t>
  </si>
  <si>
    <t xml:space="preserve">  SEGURO DE BIENES PATRIMONIALES</t>
  </si>
  <si>
    <t>34501</t>
  </si>
  <si>
    <t xml:space="preserve">  SEGUROS DE BIENES PATRIMONIALES</t>
  </si>
  <si>
    <t>34700</t>
  </si>
  <si>
    <t xml:space="preserve">  FLETES Y MANIOBRAS</t>
  </si>
  <si>
    <t>34701</t>
  </si>
  <si>
    <t>35000</t>
  </si>
  <si>
    <t>SERVICIOS DE INSTALACION, REPARACION, MANTENIMIENTO Y CONSERVACION</t>
  </si>
  <si>
    <t>35100</t>
  </si>
  <si>
    <t xml:space="preserve">  CONSERVACION Y MANTENIMIENTO MENOR DE INMUEBLES</t>
  </si>
  <si>
    <t>35101</t>
  </si>
  <si>
    <t xml:space="preserve">  MANTENIMIENTO Y CONSERVACION DE INMUEBLES</t>
  </si>
  <si>
    <t>35200</t>
  </si>
  <si>
    <t xml:space="preserve">  INSTALACION, REPARACION Y MANTENIMIENTO DE MOBILIARIO Y</t>
  </si>
  <si>
    <t>35201</t>
  </si>
  <si>
    <t xml:space="preserve">  MANTENIMIENTO Y CONSERVACION DE MOBILIARIO Y EQUIPO</t>
  </si>
  <si>
    <t>35202</t>
  </si>
  <si>
    <t xml:space="preserve">  MANTENIMIENTO Y CONSERVACION DE MOBILIARIO Y EQUIPO PARA ESCUELAS, LABORATORIOS Y TALLERES</t>
  </si>
  <si>
    <t>35300</t>
  </si>
  <si>
    <t xml:space="preserve">  INSTALACION, REPARACION Y MANTENIMIENTO DE EQUIPO DE</t>
  </si>
  <si>
    <t>35301</t>
  </si>
  <si>
    <t xml:space="preserve">  INSTALACIONES</t>
  </si>
  <si>
    <t>35302</t>
  </si>
  <si>
    <t xml:space="preserve">  MANTENIMIENTO Y CONSERVACION DE BIENES INFORMATICOS</t>
  </si>
  <si>
    <t>35500</t>
  </si>
  <si>
    <t xml:space="preserve">  REPARACION Y MANTENIMIENTO DE EQUIPO DE TRANSPORTE</t>
  </si>
  <si>
    <t>35501</t>
  </si>
  <si>
    <t xml:space="preserve">  MANTENIMIENTO Y CONSERVACION DE EQUIPO DE TRANSPORTE</t>
  </si>
  <si>
    <t>35700</t>
  </si>
  <si>
    <t xml:space="preserve">  INSTALACION, REPARACION Y MANTENIMIENTO DE MAQUINARIA,</t>
  </si>
  <si>
    <t>35701</t>
  </si>
  <si>
    <t xml:space="preserve">  MANTENIMIENTO Y CONSERVACION DE MAQUINARIA Y EQUIPO</t>
  </si>
  <si>
    <t>35800</t>
  </si>
  <si>
    <t xml:space="preserve">  SERVICIOS DE LIMPIEZA Y MANEJO DE DESECHOS</t>
  </si>
  <si>
    <t>35801</t>
  </si>
  <si>
    <t>35900</t>
  </si>
  <si>
    <t xml:space="preserve">  SERVICIOS DE JARDINERIA Y FUMIGACION</t>
  </si>
  <si>
    <t>35901</t>
  </si>
  <si>
    <t>36000</t>
  </si>
  <si>
    <t>SERVICIOS DE COMUNICACION SOCIAL Y PUBLICIDAD</t>
  </si>
  <si>
    <t>36100</t>
  </si>
  <si>
    <t xml:space="preserve">  DIFUSION POR RADIO, TELEVISION Y OTROS MEDIOS DE MENSAJES</t>
  </si>
  <si>
    <t>36101</t>
  </si>
  <si>
    <t xml:space="preserve">  DIFUSION POR RADIO, TELEVISION Y OTROS MEDIOS DE MENSAJES SOBRE PROGRAMAS Y ACTIVIDADES GUBERNAMENTALES</t>
  </si>
  <si>
    <t>36200</t>
  </si>
  <si>
    <t>36201</t>
  </si>
  <si>
    <t xml:space="preserve">  DIFUSION POR RADIO, TELEVISION Y OTROS MEDIOS DE MENSAJES COMERCIALES PARA PROMOVER LA VENTA DE PRODUCTOS O SERVICIOS</t>
  </si>
  <si>
    <t>37000</t>
  </si>
  <si>
    <t>SERVICIOS DE TRASLADO Y VIATICOS</t>
  </si>
  <si>
    <t>37100</t>
  </si>
  <si>
    <t xml:space="preserve">  PASAJES AEREOS</t>
  </si>
  <si>
    <t>37101</t>
  </si>
  <si>
    <t>37200</t>
  </si>
  <si>
    <t xml:space="preserve">  PASAJES TERRESTRES</t>
  </si>
  <si>
    <t>37201</t>
  </si>
  <si>
    <t>37500</t>
  </si>
  <si>
    <t xml:space="preserve">  VIATICOS EN EL PAIS</t>
  </si>
  <si>
    <t>37501</t>
  </si>
  <si>
    <t>37502</t>
  </si>
  <si>
    <t xml:space="preserve">  GASTOS DE CAMINO</t>
  </si>
  <si>
    <t>37600</t>
  </si>
  <si>
    <t xml:space="preserve">  VIATICOS EN EL EXTRANJERO</t>
  </si>
  <si>
    <t>37601</t>
  </si>
  <si>
    <t>38000</t>
  </si>
  <si>
    <t>SERVICIOS OFICIALES</t>
  </si>
  <si>
    <t>38300</t>
  </si>
  <si>
    <t xml:space="preserve">  CONGRESOS Y CONVENCIONES</t>
  </si>
  <si>
    <t>38301</t>
  </si>
  <si>
    <t>39000</t>
  </si>
  <si>
    <t>OTROS SERVICIOS GENERALES</t>
  </si>
  <si>
    <t>39200</t>
  </si>
  <si>
    <t xml:space="preserve">  IMPUESTOS Y DERECHOS</t>
  </si>
  <si>
    <t>39201</t>
  </si>
  <si>
    <t>39800</t>
  </si>
  <si>
    <t xml:space="preserve">  IMPUESTOS SOBRE NOMINAS Y OTROS QUE SE DERIVEN DE UNA</t>
  </si>
  <si>
    <t>39801</t>
  </si>
  <si>
    <t xml:space="preserve">  IMPUESTOS SOBRE NOMINAS</t>
  </si>
  <si>
    <t>40000</t>
  </si>
  <si>
    <t>TRANSFERENCIAS, ASIGNACIONES, SUBSIDIOS Y OTRAS AYUDAS</t>
  </si>
  <si>
    <t>44000</t>
  </si>
  <si>
    <t>AYUDAS SOCIALES</t>
  </si>
  <si>
    <t>44100</t>
  </si>
  <si>
    <t xml:space="preserve">  AYUDAS SOCIALES A PERSONAS</t>
  </si>
  <si>
    <t>44105</t>
  </si>
  <si>
    <t xml:space="preserve">  GASTOS POR SERVICIOS DE TRASLADO DE PERSONAS</t>
  </si>
  <si>
    <t>44200</t>
  </si>
  <si>
    <t xml:space="preserve">  BECAS Y OTRAS AYUDAS PARA PROGRAMAS DE CAPACITACION</t>
  </si>
  <si>
    <t>44203</t>
  </si>
  <si>
    <t xml:space="preserve">  BECAS DE EDUCACION MEDIA Y SUPERIOR</t>
  </si>
  <si>
    <t>ESTATAL 2023.</t>
  </si>
  <si>
    <t>BBVA</t>
  </si>
  <si>
    <t>FEDERAL 2023</t>
  </si>
  <si>
    <t>INGRESOS PROPIOS</t>
  </si>
  <si>
    <t>INBURSA</t>
  </si>
  <si>
    <t xml:space="preserve">DONATIVO </t>
  </si>
  <si>
    <t>FEDERAL 2022</t>
  </si>
  <si>
    <t>ESTATAL 2022</t>
  </si>
  <si>
    <t>FEDERAL 2021</t>
  </si>
  <si>
    <t>ESTATAL 2021</t>
  </si>
  <si>
    <t>FEDERAL 2020</t>
  </si>
  <si>
    <t>PRODEP 2016</t>
  </si>
  <si>
    <t>HSBC</t>
  </si>
  <si>
    <t>ESTATAL 2024</t>
  </si>
  <si>
    <t>FEDERAL 2024</t>
  </si>
  <si>
    <t>BBVA INGRESOS PROPIOS</t>
  </si>
  <si>
    <t>MOBILIARIO Y EQUIPO DE ADMINISTRACION</t>
  </si>
  <si>
    <t>MOB Y EQ. EDUCACIONAL Y RECREATIVO</t>
  </si>
  <si>
    <t>EQ. INTRUMENTAL MEDICO Y DE LAB.</t>
  </si>
  <si>
    <t>VEHICULOS Y EQ. DE TRANSPORTE</t>
  </si>
  <si>
    <t>MAQ. OTROS EQUIPOS Y HERRAMIENTAS</t>
  </si>
  <si>
    <t>COLECCIONES, OBRAS DE ARTE Y OTROS</t>
  </si>
  <si>
    <t>Análisis de las Variaciones Programático-Presupuestal</t>
  </si>
  <si>
    <t>Partida</t>
  </si>
  <si>
    <t>Ampliación</t>
  </si>
  <si>
    <t>Reducción</t>
  </si>
  <si>
    <t>Justificación</t>
  </si>
  <si>
    <t>______________________________________</t>
  </si>
  <si>
    <t>Elaboró</t>
  </si>
  <si>
    <t>MTRA. EDNA ESPERANZA ALDAY SALCIDO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</si>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</sst>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7" formatCode="&quot;$&quot;#,##0.00;\-&quot;$&quot;#,##0.00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€&quot;* #,##0.00_-;\-&quot;€&quot;* #,##0.00_-;_-&quot;€&quot;* &quot;-&quot;??_-;_-@_-"/>
    <numFmt numFmtId="165" formatCode="0.0%"/>
    <numFmt numFmtId="166" formatCode="#,##0_ ;[Red]\-#,##0\ "/>
  </numFmts>
  <fonts count="143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11"/>
      <color indexed="8"/>
      <name val="Calibri"/>
      <family val="2"/>
    </font>
    <font>
      <b/>
      <u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11"/>
      <color rgb="FF000000"/>
      <name val="Arial Narrow"/>
      <family val="2"/>
    </font>
    <font>
      <i/>
      <sz val="10"/>
      <color theme="1"/>
      <name val="Arial Narrow"/>
      <family val="2"/>
    </font>
    <font>
      <i/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2"/>
      <color theme="1"/>
      <name val="Arial Narrow"/>
      <family val="2"/>
    </font>
    <font>
      <b/>
      <sz val="11"/>
      <color rgb="FF000000"/>
      <name val="Arial Narrow"/>
      <family val="2"/>
    </font>
    <font>
      <sz val="9"/>
      <color theme="1"/>
      <name val="Arial Narrow"/>
      <family val="2"/>
    </font>
    <font>
      <sz val="6"/>
      <color theme="1"/>
      <name val="Arial Narrow"/>
      <family val="2"/>
    </font>
    <font>
      <b/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7"/>
      <color theme="1"/>
      <name val="Arial Narrow"/>
      <family val="2"/>
    </font>
    <font>
      <b/>
      <u/>
      <sz val="11"/>
      <color rgb="FF000000"/>
      <name val="Arial Narrow"/>
      <family val="2"/>
    </font>
    <font>
      <b/>
      <sz val="14"/>
      <color theme="1"/>
      <name val="Arial Narrow"/>
      <family val="2"/>
    </font>
    <font>
      <b/>
      <i/>
      <sz val="11"/>
      <color rgb="FF000000"/>
      <name val="Arial Narrow"/>
      <family val="2"/>
    </font>
    <font>
      <b/>
      <i/>
      <sz val="10"/>
      <color rgb="FF000000"/>
      <name val="Arial Narrow"/>
      <family val="2"/>
    </font>
    <font>
      <b/>
      <i/>
      <sz val="9"/>
      <color theme="1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1"/>
      <name val="Arial Narrow"/>
      <family val="2"/>
    </font>
    <font>
      <b/>
      <sz val="20"/>
      <color theme="1"/>
      <name val="Arial Narrow"/>
      <family val="2"/>
    </font>
    <font>
      <b/>
      <i/>
      <sz val="10"/>
      <name val="Arial Narrow"/>
      <family val="2"/>
    </font>
    <font>
      <b/>
      <sz val="24"/>
      <color theme="1"/>
      <name val="Arial Narrow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i/>
      <sz val="9"/>
      <color theme="3" tint="0.39997558519241921"/>
      <name val="Arial Narrow"/>
      <family val="2"/>
    </font>
    <font>
      <b/>
      <sz val="12"/>
      <color theme="0"/>
      <name val="Arial Narrow"/>
      <family val="2"/>
    </font>
    <font>
      <b/>
      <i/>
      <sz val="11"/>
      <color theme="1"/>
      <name val="Calibri"/>
      <family val="2"/>
      <scheme val="minor"/>
    </font>
    <font>
      <sz val="14"/>
      <color theme="0"/>
      <name val="Arial Narrow"/>
      <family val="2"/>
    </font>
    <font>
      <sz val="18"/>
      <color theme="0"/>
      <name val="Arial Narrow"/>
      <family val="2"/>
    </font>
    <font>
      <b/>
      <sz val="11"/>
      <color theme="0"/>
      <name val="Arial Narrow"/>
      <family val="2"/>
    </font>
    <font>
      <b/>
      <sz val="16"/>
      <color theme="0"/>
      <name val="Arial Narrow"/>
      <family val="2"/>
    </font>
    <font>
      <b/>
      <sz val="14"/>
      <color theme="0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0"/>
      <name val="Arial Narrow"/>
      <family val="2"/>
    </font>
    <font>
      <b/>
      <sz val="14"/>
      <name val="Arial Narrow"/>
      <family val="2"/>
    </font>
    <font>
      <b/>
      <sz val="6"/>
      <color theme="1"/>
      <name val="Arial"/>
      <family val="2"/>
    </font>
    <font>
      <b/>
      <sz val="8"/>
      <color theme="1"/>
      <name val="Arial"/>
      <family val="2"/>
    </font>
    <font>
      <b/>
      <sz val="7.5"/>
      <color theme="1"/>
      <name val="Arial Narrow"/>
      <family val="2"/>
    </font>
    <font>
      <sz val="7.5"/>
      <color theme="1"/>
      <name val="Arial Narrow"/>
      <family val="2"/>
    </font>
    <font>
      <b/>
      <i/>
      <sz val="7.5"/>
      <color theme="1"/>
      <name val="Arial Narrow"/>
      <family val="2"/>
    </font>
    <font>
      <sz val="7"/>
      <color theme="1"/>
      <name val="Arial"/>
      <family val="2"/>
    </font>
    <font>
      <b/>
      <sz val="7.5"/>
      <color theme="1"/>
      <name val="Arial"/>
      <family val="2"/>
    </font>
    <font>
      <sz val="7.5"/>
      <color theme="1"/>
      <name val="Arial"/>
      <family val="2"/>
    </font>
    <font>
      <sz val="7.5"/>
      <color theme="1"/>
      <name val="Calibri"/>
      <family val="2"/>
      <scheme val="minor"/>
    </font>
    <font>
      <sz val="6"/>
      <color theme="1"/>
      <name val="Arial"/>
      <family val="2"/>
    </font>
    <font>
      <b/>
      <vertAlign val="superscript"/>
      <sz val="7.5"/>
      <color theme="1"/>
      <name val="Arial Narrow"/>
      <family val="2"/>
    </font>
    <font>
      <b/>
      <sz val="6"/>
      <color theme="1"/>
      <name val="Arial Narrow"/>
      <family val="2"/>
    </font>
    <font>
      <b/>
      <sz val="6.5"/>
      <color theme="1"/>
      <name val="Arial Narrow"/>
      <family val="2"/>
    </font>
    <font>
      <sz val="6.5"/>
      <color theme="1"/>
      <name val="Arial Narrow"/>
      <family val="2"/>
    </font>
    <font>
      <sz val="11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8"/>
      <name val="Arial Narrow"/>
      <family val="2"/>
    </font>
    <font>
      <sz val="8"/>
      <color theme="1"/>
      <name val="Arial"/>
      <family val="2"/>
    </font>
    <font>
      <b/>
      <sz val="7"/>
      <color theme="1"/>
      <name val="Arial"/>
      <family val="2"/>
    </font>
    <font>
      <vertAlign val="superscript"/>
      <sz val="10"/>
      <color theme="1"/>
      <name val="Arial Narrow"/>
      <family val="2"/>
    </font>
    <font>
      <b/>
      <sz val="10"/>
      <color theme="0" tint="-0.34998626667073579"/>
      <name val="Arial Narrow"/>
      <family val="2"/>
    </font>
    <font>
      <sz val="9"/>
      <color theme="0" tint="-0.34998626667073579"/>
      <name val="Arial Narrow"/>
      <family val="2"/>
    </font>
    <font>
      <b/>
      <vertAlign val="superscript"/>
      <sz val="9"/>
      <color theme="0" tint="-0.34998626667073579"/>
      <name val="Arial Narrow"/>
      <family val="2"/>
    </font>
    <font>
      <b/>
      <sz val="9"/>
      <color theme="0" tint="-0.34998626667073579"/>
      <name val="Arial Narrow"/>
      <family val="2"/>
    </font>
    <font>
      <sz val="11"/>
      <color theme="0" tint="-0.34998626667073579"/>
      <name val="Arial Narrow"/>
      <family val="2"/>
    </font>
    <font>
      <vertAlign val="superscript"/>
      <sz val="9"/>
      <color theme="0" tint="-0.34998626667073579"/>
      <name val="Arial Narrow"/>
      <family val="2"/>
    </font>
    <font>
      <b/>
      <sz val="14"/>
      <color rgb="FFFF0000"/>
      <name val="Arial Narrow"/>
      <family val="2"/>
    </font>
    <font>
      <sz val="10"/>
      <color theme="1"/>
      <name val="Verdana"/>
      <family val="2"/>
    </font>
    <font>
      <vertAlign val="superscript"/>
      <sz val="9"/>
      <color theme="1"/>
      <name val="Arial"/>
      <family val="2"/>
    </font>
    <font>
      <sz val="12"/>
      <color theme="1"/>
      <name val="Times New Roman"/>
      <family val="1"/>
    </font>
    <font>
      <vertAlign val="superscript"/>
      <sz val="10"/>
      <color theme="1"/>
      <name val="Symbol"/>
      <family val="1"/>
      <charset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9"/>
      <color theme="1"/>
      <name val="Arial"/>
      <family val="2"/>
    </font>
    <font>
      <i/>
      <sz val="9"/>
      <color theme="1"/>
      <name val="Arial"/>
      <family val="2"/>
    </font>
    <font>
      <u/>
      <sz val="11"/>
      <color theme="10"/>
      <name val="Calibri"/>
      <family val="2"/>
    </font>
    <font>
      <sz val="12"/>
      <color rgb="FF000000"/>
      <name val="Arial Narrow"/>
      <family val="2"/>
    </font>
    <font>
      <u/>
      <sz val="11"/>
      <color theme="10"/>
      <name val="Arial Narrow"/>
      <family val="2"/>
    </font>
    <font>
      <sz val="16"/>
      <color theme="0"/>
      <name val="Arial Narrow"/>
      <family val="2"/>
    </font>
    <font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color rgb="FFFFFF00"/>
      <name val="Calibri"/>
      <family val="2"/>
      <scheme val="minor"/>
    </font>
    <font>
      <sz val="16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6"/>
      <color theme="1"/>
      <name val="Arial"/>
      <family val="2"/>
    </font>
    <font>
      <sz val="16"/>
      <color theme="1"/>
      <name val="Calibri"/>
      <family val="2"/>
      <scheme val="minor"/>
    </font>
    <font>
      <b/>
      <sz val="14"/>
      <color rgb="FFFFFFFF"/>
      <name val="Montserrat"/>
    </font>
    <font>
      <sz val="11"/>
      <name val="Montserrat"/>
    </font>
    <font>
      <b/>
      <sz val="9"/>
      <color rgb="FF000000"/>
      <name val="Montserrat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Montserrat"/>
    </font>
    <font>
      <sz val="9"/>
      <name val="Montserrat"/>
    </font>
    <font>
      <sz val="9"/>
      <color rgb="FF000000"/>
      <name val="Montserrat"/>
    </font>
    <font>
      <b/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6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6"/>
      <color theme="1"/>
      <name val="Arial"/>
      <family val="2"/>
    </font>
    <font>
      <sz val="5"/>
      <color theme="1"/>
      <name val="Arial"/>
      <family val="2"/>
    </font>
    <font>
      <sz val="1"/>
      <color theme="1"/>
      <name val="Arial"/>
      <family val="2"/>
    </font>
    <font>
      <sz val="4.5"/>
      <color theme="1"/>
      <name val="Arial"/>
      <family val="2"/>
    </font>
    <font>
      <sz val="8"/>
      <color rgb="FF0000FF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b/>
      <sz val="7"/>
      <color rgb="FF000000"/>
      <name val="Arial"/>
      <family val="2"/>
    </font>
    <font>
      <b/>
      <sz val="8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FF0000"/>
      <name val="Arial"/>
      <family val="2"/>
    </font>
    <font>
      <sz val="7"/>
      <color rgb="FFFF0000"/>
      <name val="Arial"/>
      <family val="2"/>
    </font>
    <font>
      <sz val="1"/>
      <color rgb="FF000000"/>
      <name val="Arial"/>
      <family val="2"/>
    </font>
    <font>
      <sz val="12"/>
      <color rgb="FF000000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B2B2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</borders>
  <cellStyleXfs count="17">
    <xf numFmtId="0" fontId="0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44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5" borderId="0" applyNumberFormat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97" fillId="0" borderId="0" applyNumberFormat="0" applyFill="0" applyBorder="0" applyAlignment="0" applyProtection="0">
      <alignment vertical="top"/>
      <protection locked="0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479">
    <xf numFmtId="0" fontId="0" fillId="0" borderId="0" xfId="0"/>
    <xf numFmtId="0" fontId="1" fillId="0" borderId="8" xfId="0" applyFont="1" applyBorder="1"/>
    <xf numFmtId="0" fontId="1" fillId="0" borderId="9" xfId="0" applyFont="1" applyBorder="1"/>
    <xf numFmtId="0" fontId="5" fillId="0" borderId="0" xfId="0" applyFont="1"/>
    <xf numFmtId="0" fontId="6" fillId="0" borderId="0" xfId="0" applyFont="1" applyAlignment="1">
      <alignment horizontal="right" vertical="top"/>
    </xf>
    <xf numFmtId="0" fontId="1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0" xfId="0" applyFont="1"/>
    <xf numFmtId="0" fontId="1" fillId="0" borderId="6" xfId="0" applyFont="1" applyBorder="1"/>
    <xf numFmtId="0" fontId="3" fillId="0" borderId="5" xfId="0" applyFont="1" applyBorder="1"/>
    <xf numFmtId="0" fontId="3" fillId="0" borderId="0" xfId="0" applyFont="1" applyAlignment="1">
      <alignment vertical="justify"/>
    </xf>
    <xf numFmtId="0" fontId="1" fillId="0" borderId="7" xfId="0" applyFont="1" applyBorder="1"/>
    <xf numFmtId="0" fontId="3" fillId="0" borderId="8" xfId="0" applyFont="1" applyBorder="1" applyAlignment="1">
      <alignment vertical="justify"/>
    </xf>
    <xf numFmtId="0" fontId="3" fillId="0" borderId="0" xfId="0" applyFont="1"/>
    <xf numFmtId="0" fontId="3" fillId="0" borderId="1" xfId="0" applyFont="1" applyBorder="1"/>
    <xf numFmtId="0" fontId="3" fillId="0" borderId="7" xfId="0" applyFont="1" applyBorder="1"/>
    <xf numFmtId="0" fontId="1" fillId="0" borderId="5" xfId="0" quotePrefix="1" applyFont="1" applyBorder="1"/>
    <xf numFmtId="0" fontId="2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33" fillId="0" borderId="5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2" fillId="0" borderId="0" xfId="0" applyFont="1"/>
    <xf numFmtId="0" fontId="35" fillId="0" borderId="1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8" fillId="0" borderId="0" xfId="0" applyFont="1" applyAlignment="1">
      <alignment horizontal="center"/>
    </xf>
    <xf numFmtId="0" fontId="5" fillId="2" borderId="0" xfId="0" applyFont="1" applyFill="1"/>
    <xf numFmtId="0" fontId="28" fillId="2" borderId="0" xfId="0" applyFont="1" applyFill="1"/>
    <xf numFmtId="0" fontId="33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6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6" xfId="0" applyFont="1" applyBorder="1" applyAlignment="1" applyProtection="1">
      <alignment vertical="top" wrapText="1"/>
      <protection locked="0"/>
    </xf>
    <xf numFmtId="0" fontId="7" fillId="0" borderId="5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justify" wrapText="1"/>
      <protection locked="0"/>
    </xf>
    <xf numFmtId="0" fontId="7" fillId="0" borderId="0" xfId="0" applyFont="1" applyAlignment="1" applyProtection="1">
      <alignment wrapText="1"/>
      <protection locked="0"/>
    </xf>
    <xf numFmtId="0" fontId="15" fillId="0" borderId="6" xfId="0" applyFont="1" applyBorder="1" applyAlignment="1" applyProtection="1">
      <alignment wrapText="1"/>
      <protection locked="0"/>
    </xf>
    <xf numFmtId="0" fontId="5" fillId="0" borderId="5" xfId="0" applyFont="1" applyBorder="1" applyAlignment="1" applyProtection="1">
      <alignment wrapText="1"/>
      <protection locked="0"/>
    </xf>
    <xf numFmtId="43" fontId="1" fillId="0" borderId="0" xfId="8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wrapText="1"/>
      <protection locked="0"/>
    </xf>
    <xf numFmtId="43" fontId="1" fillId="0" borderId="6" xfId="8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 applyProtection="1">
      <alignment horizontal="left" wrapText="1"/>
      <protection locked="0"/>
    </xf>
    <xf numFmtId="0" fontId="16" fillId="0" borderId="5" xfId="0" applyFont="1" applyBorder="1" applyAlignment="1" applyProtection="1">
      <alignment horizontal="justify" wrapText="1"/>
      <protection locked="0"/>
    </xf>
    <xf numFmtId="43" fontId="1" fillId="0" borderId="0" xfId="0" applyNumberFormat="1" applyFont="1" applyAlignment="1" applyProtection="1">
      <alignment wrapText="1"/>
      <protection locked="0"/>
    </xf>
    <xf numFmtId="43" fontId="17" fillId="0" borderId="0" xfId="0" applyNumberFormat="1" applyFont="1" applyAlignment="1" applyProtection="1">
      <alignment wrapText="1"/>
      <protection locked="0"/>
    </xf>
    <xf numFmtId="0" fontId="18" fillId="0" borderId="0" xfId="0" applyFont="1" applyAlignment="1" applyProtection="1">
      <alignment wrapText="1"/>
      <protection locked="0"/>
    </xf>
    <xf numFmtId="43" fontId="17" fillId="0" borderId="6" xfId="0" applyNumberFormat="1" applyFont="1" applyBorder="1" applyAlignment="1" applyProtection="1">
      <alignment wrapText="1"/>
      <protection locked="0"/>
    </xf>
    <xf numFmtId="43" fontId="15" fillId="0" borderId="0" xfId="0" applyNumberFormat="1" applyFont="1" applyAlignment="1" applyProtection="1">
      <alignment wrapText="1"/>
      <protection locked="0"/>
    </xf>
    <xf numFmtId="43" fontId="15" fillId="0" borderId="6" xfId="0" applyNumberFormat="1" applyFont="1" applyBorder="1" applyAlignment="1" applyProtection="1">
      <alignment wrapText="1"/>
      <protection locked="0"/>
    </xf>
    <xf numFmtId="0" fontId="18" fillId="0" borderId="5" xfId="0" applyFont="1" applyBorder="1" applyAlignment="1" applyProtection="1">
      <alignment wrapText="1"/>
      <protection locked="0"/>
    </xf>
    <xf numFmtId="43" fontId="1" fillId="0" borderId="6" xfId="0" applyNumberFormat="1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5" xfId="0" applyFont="1" applyBorder="1" applyProtection="1">
      <protection locked="0"/>
    </xf>
    <xf numFmtId="43" fontId="1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justify" wrapText="1"/>
      <protection locked="0"/>
    </xf>
    <xf numFmtId="43" fontId="1" fillId="0" borderId="6" xfId="0" applyNumberFormat="1" applyFont="1" applyBorder="1" applyProtection="1">
      <protection locked="0"/>
    </xf>
    <xf numFmtId="4" fontId="1" fillId="0" borderId="0" xfId="0" applyNumberFormat="1" applyFont="1" applyProtection="1">
      <protection locked="0"/>
    </xf>
    <xf numFmtId="4" fontId="1" fillId="0" borderId="6" xfId="0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43" fontId="1" fillId="0" borderId="8" xfId="0" applyNumberFormat="1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1" fillId="0" borderId="9" xfId="0" applyFont="1" applyBorder="1" applyProtection="1">
      <protection locked="0"/>
    </xf>
    <xf numFmtId="0" fontId="6" fillId="0" borderId="37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Protection="1">
      <protection locked="0"/>
    </xf>
    <xf numFmtId="0" fontId="6" fillId="0" borderId="0" xfId="0" applyFon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left" vertical="top"/>
      <protection locked="0"/>
    </xf>
    <xf numFmtId="0" fontId="16" fillId="0" borderId="7" xfId="0" applyFont="1" applyBorder="1" applyAlignment="1" applyProtection="1">
      <alignment horizontal="left" vertical="top"/>
      <protection locked="0"/>
    </xf>
    <xf numFmtId="0" fontId="16" fillId="0" borderId="8" xfId="0" applyFont="1" applyBorder="1" applyAlignment="1" applyProtection="1">
      <alignment horizontal="left" vertical="top"/>
      <protection locked="0"/>
    </xf>
    <xf numFmtId="0" fontId="6" fillId="0" borderId="39" xfId="0" applyFont="1" applyBorder="1" applyAlignment="1" applyProtection="1">
      <alignment horizontal="center" vertical="center" wrapText="1"/>
      <protection locked="0"/>
    </xf>
    <xf numFmtId="0" fontId="22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27" fillId="3" borderId="39" xfId="0" applyFont="1" applyFill="1" applyBorder="1" applyAlignment="1" applyProtection="1">
      <alignment horizontal="center" vertical="center"/>
      <protection locked="0"/>
    </xf>
    <xf numFmtId="0" fontId="27" fillId="3" borderId="41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5" xfId="0" applyFont="1" applyBorder="1" applyAlignment="1" applyProtection="1">
      <alignment horizontal="justify" vertical="top"/>
      <protection locked="0"/>
    </xf>
    <xf numFmtId="0" fontId="25" fillId="0" borderId="0" xfId="0" applyFont="1" applyAlignment="1" applyProtection="1">
      <alignment vertical="top"/>
      <protection locked="0"/>
    </xf>
    <xf numFmtId="0" fontId="26" fillId="0" borderId="5" xfId="0" applyFont="1" applyBorder="1" applyAlignment="1" applyProtection="1">
      <alignment horizontal="justify" vertical="top"/>
      <protection locked="0"/>
    </xf>
    <xf numFmtId="0" fontId="26" fillId="0" borderId="0" xfId="0" applyFont="1" applyProtection="1">
      <protection locked="0"/>
    </xf>
    <xf numFmtId="0" fontId="24" fillId="0" borderId="5" xfId="0" applyFont="1" applyBorder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12" fillId="0" borderId="5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25" fillId="0" borderId="5" xfId="0" applyFont="1" applyBorder="1" applyAlignment="1" applyProtection="1">
      <alignment vertical="top"/>
      <protection locked="0"/>
    </xf>
    <xf numFmtId="0" fontId="24" fillId="0" borderId="0" xfId="0" applyFont="1" applyAlignment="1" applyProtection="1">
      <alignment vertical="top" wrapText="1"/>
      <protection locked="0"/>
    </xf>
    <xf numFmtId="0" fontId="23" fillId="0" borderId="5" xfId="0" applyFont="1" applyBorder="1" applyAlignment="1" applyProtection="1">
      <alignment vertical="top"/>
      <protection locked="0"/>
    </xf>
    <xf numFmtId="0" fontId="23" fillId="0" borderId="0" xfId="0" applyFont="1" applyAlignment="1" applyProtection="1">
      <alignment vertical="top"/>
      <protection locked="0"/>
    </xf>
    <xf numFmtId="0" fontId="24" fillId="0" borderId="8" xfId="0" applyFont="1" applyBorder="1" applyAlignment="1" applyProtection="1">
      <alignment vertical="top" wrapText="1"/>
      <protection locked="0"/>
    </xf>
    <xf numFmtId="0" fontId="24" fillId="0" borderId="7" xfId="0" applyFont="1" applyBorder="1" applyAlignment="1" applyProtection="1">
      <alignment vertical="top"/>
      <protection locked="0"/>
    </xf>
    <xf numFmtId="0" fontId="12" fillId="0" borderId="0" xfId="0" applyFont="1" applyAlignment="1" applyProtection="1">
      <alignment horizontal="left" vertical="top" wrapText="1" indent="2"/>
      <protection locked="0"/>
    </xf>
    <xf numFmtId="0" fontId="12" fillId="0" borderId="0" xfId="0" applyFont="1" applyAlignment="1" applyProtection="1">
      <alignment horizontal="left" vertical="top" indent="2"/>
      <protection locked="0"/>
    </xf>
    <xf numFmtId="4" fontId="25" fillId="0" borderId="0" xfId="0" applyNumberFormat="1" applyFont="1" applyAlignment="1">
      <alignment vertical="top"/>
    </xf>
    <xf numFmtId="4" fontId="25" fillId="0" borderId="6" xfId="0" applyNumberFormat="1" applyFont="1" applyBorder="1" applyAlignment="1">
      <alignment vertical="top"/>
    </xf>
    <xf numFmtId="4" fontId="12" fillId="0" borderId="0" xfId="0" applyNumberFormat="1" applyFont="1" applyProtection="1">
      <protection locked="0"/>
    </xf>
    <xf numFmtId="4" fontId="12" fillId="0" borderId="6" xfId="0" applyNumberFormat="1" applyFont="1" applyBorder="1" applyProtection="1">
      <protection locked="0"/>
    </xf>
    <xf numFmtId="4" fontId="24" fillId="0" borderId="0" xfId="0" applyNumberFormat="1" applyFont="1" applyAlignment="1">
      <alignment vertical="top"/>
    </xf>
    <xf numFmtId="4" fontId="24" fillId="0" borderId="6" xfId="0" applyNumberFormat="1" applyFont="1" applyBorder="1" applyAlignment="1">
      <alignment vertical="top"/>
    </xf>
    <xf numFmtId="4" fontId="12" fillId="0" borderId="0" xfId="0" applyNumberFormat="1" applyFont="1" applyAlignment="1">
      <alignment vertical="top"/>
    </xf>
    <xf numFmtId="4" fontId="12" fillId="0" borderId="6" xfId="0" applyNumberFormat="1" applyFont="1" applyBorder="1" applyAlignment="1">
      <alignment vertical="top"/>
    </xf>
    <xf numFmtId="4" fontId="25" fillId="0" borderId="0" xfId="0" applyNumberFormat="1" applyFont="1" applyAlignment="1" applyProtection="1">
      <alignment vertical="top"/>
      <protection locked="0"/>
    </xf>
    <xf numFmtId="4" fontId="25" fillId="0" borderId="6" xfId="0" applyNumberFormat="1" applyFont="1" applyBorder="1" applyAlignment="1" applyProtection="1">
      <alignment vertical="top"/>
      <protection locked="0"/>
    </xf>
    <xf numFmtId="4" fontId="12" fillId="0" borderId="0" xfId="0" applyNumberFormat="1" applyFont="1" applyAlignment="1" applyProtection="1">
      <alignment vertical="top"/>
      <protection locked="0"/>
    </xf>
    <xf numFmtId="4" fontId="12" fillId="0" borderId="6" xfId="0" applyNumberFormat="1" applyFont="1" applyBorder="1" applyAlignment="1" applyProtection="1">
      <alignment vertical="top"/>
      <protection locked="0"/>
    </xf>
    <xf numFmtId="4" fontId="24" fillId="0" borderId="0" xfId="0" applyNumberFormat="1" applyFont="1" applyAlignment="1">
      <alignment vertical="top" wrapText="1"/>
    </xf>
    <xf numFmtId="4" fontId="24" fillId="0" borderId="6" xfId="0" applyNumberFormat="1" applyFont="1" applyBorder="1" applyAlignment="1">
      <alignment vertical="top" wrapText="1"/>
    </xf>
    <xf numFmtId="4" fontId="24" fillId="0" borderId="8" xfId="0" applyNumberFormat="1" applyFont="1" applyBorder="1" applyAlignment="1">
      <alignment vertical="top" wrapText="1"/>
    </xf>
    <xf numFmtId="4" fontId="24" fillId="0" borderId="9" xfId="0" applyNumberFormat="1" applyFont="1" applyBorder="1" applyAlignment="1">
      <alignment vertical="top" wrapText="1"/>
    </xf>
    <xf numFmtId="0" fontId="14" fillId="0" borderId="39" xfId="0" applyFont="1" applyBorder="1" applyAlignment="1" applyProtection="1">
      <alignment horizontal="center" vertical="center"/>
      <protection locked="0"/>
    </xf>
    <xf numFmtId="0" fontId="14" fillId="0" borderId="41" xfId="0" applyFont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1" fillId="3" borderId="5" xfId="0" applyFont="1" applyFill="1" applyBorder="1" applyAlignment="1" applyProtection="1">
      <alignment horizontal="justify" vertical="center"/>
      <protection locked="0"/>
    </xf>
    <xf numFmtId="0" fontId="16" fillId="3" borderId="5" xfId="0" applyFont="1" applyFill="1" applyBorder="1" applyAlignment="1" applyProtection="1">
      <alignment horizontal="justify" vertical="center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4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4" fontId="3" fillId="0" borderId="15" xfId="0" applyNumberFormat="1" applyFont="1" applyBorder="1" applyAlignment="1" applyProtection="1">
      <alignment horizontal="center" vertical="top" wrapText="1"/>
      <protection locked="0"/>
    </xf>
    <xf numFmtId="4" fontId="3" fillId="0" borderId="15" xfId="0" applyNumberFormat="1" applyFont="1" applyBorder="1" applyAlignment="1" applyProtection="1">
      <alignment vertical="top" wrapText="1"/>
      <protection locked="0"/>
    </xf>
    <xf numFmtId="4" fontId="3" fillId="0" borderId="3" xfId="0" applyNumberFormat="1" applyFont="1" applyBorder="1" applyAlignment="1" applyProtection="1">
      <alignment horizontal="center" vertical="top" wrapText="1"/>
      <protection locked="0"/>
    </xf>
    <xf numFmtId="4" fontId="15" fillId="0" borderId="17" xfId="0" applyNumberFormat="1" applyFont="1" applyBorder="1" applyAlignment="1" applyProtection="1">
      <alignment horizontal="right" vertical="top" wrapText="1"/>
      <protection locked="0"/>
    </xf>
    <xf numFmtId="4" fontId="15" fillId="0" borderId="6" xfId="0" applyNumberFormat="1" applyFont="1" applyBorder="1" applyAlignment="1" applyProtection="1">
      <alignment horizontal="right" vertical="top" wrapText="1"/>
      <protection locked="0"/>
    </xf>
    <xf numFmtId="4" fontId="3" fillId="0" borderId="17" xfId="0" applyNumberFormat="1" applyFont="1" applyBorder="1" applyAlignment="1" applyProtection="1">
      <alignment horizontal="right" vertical="top" wrapText="1"/>
      <protection locked="0"/>
    </xf>
    <xf numFmtId="4" fontId="3" fillId="0" borderId="6" xfId="0" applyNumberFormat="1" applyFont="1" applyBorder="1" applyAlignment="1" applyProtection="1">
      <alignment horizontal="right" vertical="top" wrapText="1"/>
      <protection locked="0"/>
    </xf>
    <xf numFmtId="0" fontId="1" fillId="0" borderId="0" xfId="0" applyFont="1" applyAlignment="1" applyProtection="1">
      <alignment horizontal="justify" vertical="top" wrapText="1"/>
      <protection locked="0"/>
    </xf>
    <xf numFmtId="0" fontId="5" fillId="0" borderId="5" xfId="0" applyFont="1" applyBorder="1" applyAlignment="1" applyProtection="1">
      <alignment horizontal="justify" vertical="top" wrapText="1"/>
      <protection locked="0"/>
    </xf>
    <xf numFmtId="4" fontId="1" fillId="0" borderId="17" xfId="0" applyNumberFormat="1" applyFont="1" applyBorder="1" applyAlignment="1" applyProtection="1">
      <alignment horizontal="right" vertical="top" wrapText="1"/>
      <protection locked="0"/>
    </xf>
    <xf numFmtId="4" fontId="1" fillId="0" borderId="6" xfId="0" applyNumberFormat="1" applyFont="1" applyBorder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justify" vertical="top" wrapText="1"/>
      <protection locked="0"/>
    </xf>
    <xf numFmtId="0" fontId="18" fillId="0" borderId="5" xfId="0" applyFont="1" applyBorder="1" applyAlignment="1" applyProtection="1">
      <alignment horizontal="justify" vertical="top" wrapText="1"/>
      <protection locked="0"/>
    </xf>
    <xf numFmtId="0" fontId="18" fillId="0" borderId="0" xfId="0" applyFont="1" applyAlignment="1" applyProtection="1">
      <alignment horizontal="justify" vertical="top" wrapText="1"/>
      <protection locked="0"/>
    </xf>
    <xf numFmtId="4" fontId="17" fillId="0" borderId="17" xfId="0" applyNumberFormat="1" applyFont="1" applyBorder="1" applyAlignment="1" applyProtection="1">
      <alignment horizontal="right" vertical="top" wrapText="1"/>
      <protection locked="0"/>
    </xf>
    <xf numFmtId="4" fontId="17" fillId="0" borderId="6" xfId="0" applyNumberFormat="1" applyFont="1" applyBorder="1" applyAlignment="1" applyProtection="1">
      <alignment horizontal="right" vertical="top" wrapText="1"/>
      <protection locked="0"/>
    </xf>
    <xf numFmtId="0" fontId="15" fillId="0" borderId="16" xfId="0" applyFont="1" applyBorder="1" applyAlignment="1" applyProtection="1">
      <alignment horizontal="justify" vertical="top" wrapText="1"/>
      <protection locked="0"/>
    </xf>
    <xf numFmtId="0" fontId="15" fillId="0" borderId="9" xfId="0" applyFont="1" applyBorder="1" applyAlignment="1" applyProtection="1">
      <alignment horizontal="justify" vertical="top" wrapText="1"/>
      <protection locked="0"/>
    </xf>
    <xf numFmtId="4" fontId="3" fillId="0" borderId="17" xfId="0" applyNumberFormat="1" applyFont="1" applyBorder="1" applyAlignment="1">
      <alignment horizontal="right" vertical="top" wrapText="1"/>
    </xf>
    <xf numFmtId="4" fontId="3" fillId="0" borderId="6" xfId="0" applyNumberFormat="1" applyFont="1" applyBorder="1" applyAlignment="1">
      <alignment horizontal="right" vertical="top" wrapText="1"/>
    </xf>
    <xf numFmtId="4" fontId="15" fillId="0" borderId="17" xfId="0" applyNumberFormat="1" applyFont="1" applyBorder="1" applyAlignment="1">
      <alignment horizontal="right" vertical="top" wrapText="1"/>
    </xf>
    <xf numFmtId="4" fontId="15" fillId="0" borderId="6" xfId="0" applyNumberFormat="1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49" fontId="3" fillId="0" borderId="16" xfId="0" applyNumberFormat="1" applyFont="1" applyBorder="1" applyAlignment="1" applyProtection="1">
      <alignment horizontal="center" vertical="center" wrapText="1"/>
      <protection locked="0"/>
    </xf>
    <xf numFmtId="49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0" fillId="0" borderId="0" xfId="0" applyFont="1" applyAlignment="1" applyProtection="1">
      <alignment horizontal="right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6" xfId="0" applyFont="1" applyBorder="1" applyAlignment="1" applyProtection="1">
      <alignment horizontal="left" vertical="center" indent="1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6" xfId="0" applyFont="1" applyBorder="1" applyAlignment="1" applyProtection="1">
      <alignment horizontal="left" vertical="justify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4" fontId="23" fillId="0" borderId="2" xfId="0" applyNumberFormat="1" applyFont="1" applyBorder="1" applyAlignment="1" applyProtection="1">
      <alignment horizontal="right" vertical="center" wrapText="1"/>
      <protection locked="0"/>
    </xf>
    <xf numFmtId="4" fontId="10" fillId="0" borderId="3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1" fillId="0" borderId="0" xfId="0" applyFont="1" applyAlignment="1" applyProtection="1">
      <alignment vertical="center"/>
      <protection locked="0"/>
    </xf>
    <xf numFmtId="0" fontId="6" fillId="4" borderId="2" xfId="0" applyFont="1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5" fillId="4" borderId="0" xfId="0" applyFont="1" applyFill="1" applyAlignment="1" applyProtection="1">
      <alignment vertical="center" wrapText="1"/>
      <protection locked="0"/>
    </xf>
    <xf numFmtId="0" fontId="6" fillId="4" borderId="8" xfId="0" applyFont="1" applyFill="1" applyBorder="1" applyAlignment="1" applyProtection="1">
      <alignment horizontal="left" vertical="center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16" fillId="3" borderId="7" xfId="0" applyFont="1" applyFill="1" applyBorder="1" applyAlignment="1" applyProtection="1">
      <alignment vertical="center"/>
      <protection locked="0"/>
    </xf>
    <xf numFmtId="4" fontId="16" fillId="3" borderId="9" xfId="0" applyNumberFormat="1" applyFont="1" applyFill="1" applyBorder="1" applyAlignment="1" applyProtection="1">
      <alignment horizontal="right" vertical="center"/>
      <protection locked="0"/>
    </xf>
    <xf numFmtId="0" fontId="16" fillId="3" borderId="5" xfId="0" applyFont="1" applyFill="1" applyBorder="1" applyAlignment="1" applyProtection="1">
      <alignment vertical="center"/>
      <protection locked="0"/>
    </xf>
    <xf numFmtId="4" fontId="6" fillId="2" borderId="43" xfId="0" applyNumberFormat="1" applyFont="1" applyFill="1" applyBorder="1" applyAlignment="1">
      <alignment horizontal="right" vertical="center" wrapText="1"/>
    </xf>
    <xf numFmtId="0" fontId="21" fillId="3" borderId="42" xfId="0" applyFont="1" applyFill="1" applyBorder="1" applyAlignment="1" applyProtection="1">
      <alignment vertical="center"/>
      <protection locked="0"/>
    </xf>
    <xf numFmtId="4" fontId="6" fillId="0" borderId="43" xfId="0" applyNumberFormat="1" applyFont="1" applyBorder="1" applyAlignment="1">
      <alignment horizontal="right" vertical="center" wrapText="1"/>
    </xf>
    <xf numFmtId="0" fontId="6" fillId="4" borderId="1" xfId="0" applyFont="1" applyFill="1" applyBorder="1" applyAlignment="1" applyProtection="1">
      <alignment horizontal="left" vertical="center"/>
      <protection locked="0"/>
    </xf>
    <xf numFmtId="0" fontId="6" fillId="4" borderId="7" xfId="0" applyFont="1" applyFill="1" applyBorder="1" applyAlignment="1" applyProtection="1">
      <alignment horizontal="left" vertical="center"/>
      <protection locked="0"/>
    </xf>
    <xf numFmtId="4" fontId="6" fillId="4" borderId="3" xfId="0" applyNumberFormat="1" applyFont="1" applyFill="1" applyBorder="1" applyAlignment="1" applyProtection="1">
      <alignment horizontal="right" vertical="center" wrapText="1"/>
      <protection locked="0"/>
    </xf>
    <xf numFmtId="4" fontId="6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29" fillId="3" borderId="8" xfId="0" applyFont="1" applyFill="1" applyBorder="1" applyAlignment="1" applyProtection="1">
      <alignment horizontal="justify" vertical="center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21" fillId="3" borderId="7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49" fontId="3" fillId="0" borderId="0" xfId="0" applyNumberFormat="1" applyFont="1" applyAlignment="1" applyProtection="1">
      <alignment vertical="center"/>
      <protection locked="0"/>
    </xf>
    <xf numFmtId="0" fontId="46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46" fillId="0" borderId="0" xfId="0" applyFont="1" applyAlignment="1" applyProtection="1">
      <alignment horizontal="justify"/>
      <protection locked="0"/>
    </xf>
    <xf numFmtId="0" fontId="47" fillId="0" borderId="0" xfId="0" applyFont="1" applyAlignment="1" applyProtection="1">
      <alignment horizontal="right"/>
      <protection locked="0"/>
    </xf>
    <xf numFmtId="0" fontId="1" fillId="0" borderId="46" xfId="0" applyFont="1" applyBorder="1" applyAlignment="1" applyProtection="1">
      <alignment horizontal="left" vertical="center" wrapText="1" indent="2"/>
      <protection locked="0"/>
    </xf>
    <xf numFmtId="0" fontId="1" fillId="0" borderId="47" xfId="0" applyFont="1" applyBorder="1" applyAlignment="1" applyProtection="1">
      <alignment horizontal="justify" vertical="center" wrapText="1"/>
      <protection locked="0"/>
    </xf>
    <xf numFmtId="49" fontId="25" fillId="0" borderId="16" xfId="0" applyNumberFormat="1" applyFont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0" fontId="6" fillId="0" borderId="0" xfId="0" applyFont="1" applyAlignment="1" applyProtection="1">
      <alignment vertical="center"/>
      <protection locked="0"/>
    </xf>
    <xf numFmtId="49" fontId="25" fillId="0" borderId="16" xfId="0" applyNumberFormat="1" applyFont="1" applyBorder="1" applyAlignment="1" applyProtection="1">
      <alignment horizontal="center" vertical="center" wrapText="1"/>
      <protection locked="0"/>
    </xf>
    <xf numFmtId="49" fontId="25" fillId="0" borderId="18" xfId="0" applyNumberFormat="1" applyFon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Alignment="1" applyProtection="1">
      <alignment vertical="center"/>
      <protection locked="0"/>
    </xf>
    <xf numFmtId="0" fontId="22" fillId="0" borderId="46" xfId="0" applyFont="1" applyBorder="1" applyAlignment="1" applyProtection="1">
      <alignment horizontal="justify" vertical="center" wrapText="1"/>
      <protection locked="0"/>
    </xf>
    <xf numFmtId="0" fontId="3" fillId="0" borderId="42" xfId="0" applyFont="1" applyBorder="1" applyAlignment="1" applyProtection="1">
      <alignment horizontal="justify" vertical="center"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0" fontId="6" fillId="0" borderId="1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justify" vertical="center" wrapText="1"/>
      <protection locked="0"/>
    </xf>
    <xf numFmtId="4" fontId="1" fillId="0" borderId="17" xfId="0" applyNumberFormat="1" applyFont="1" applyBorder="1" applyAlignment="1">
      <alignment horizontal="justify" vertical="center" wrapText="1"/>
    </xf>
    <xf numFmtId="4" fontId="1" fillId="0" borderId="45" xfId="0" applyNumberFormat="1" applyFont="1" applyBorder="1" applyAlignment="1">
      <alignment horizontal="justify" vertical="center" wrapText="1"/>
    </xf>
    <xf numFmtId="4" fontId="1" fillId="0" borderId="17" xfId="0" applyNumberFormat="1" applyFont="1" applyBorder="1" applyAlignment="1" applyProtection="1">
      <alignment horizontal="right" vertical="center" wrapText="1"/>
      <protection locked="0"/>
    </xf>
    <xf numFmtId="4" fontId="1" fillId="0" borderId="17" xfId="0" applyNumberFormat="1" applyFont="1" applyBorder="1" applyAlignment="1">
      <alignment horizontal="right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>
      <alignment horizontal="right" vertical="center" wrapText="1"/>
    </xf>
    <xf numFmtId="0" fontId="1" fillId="0" borderId="46" xfId="0" applyFont="1" applyBorder="1" applyAlignment="1" applyProtection="1">
      <alignment horizontal="left" vertical="center" wrapText="1" indent="1"/>
      <protection locked="0"/>
    </xf>
    <xf numFmtId="0" fontId="5" fillId="0" borderId="46" xfId="0" applyFont="1" applyBorder="1" applyAlignment="1" applyProtection="1">
      <alignment horizontal="justify" vertical="center" wrapText="1"/>
      <protection locked="0"/>
    </xf>
    <xf numFmtId="4" fontId="5" fillId="0" borderId="17" xfId="0" applyNumberFormat="1" applyFont="1" applyBorder="1" applyAlignment="1" applyProtection="1">
      <alignment horizontal="justify" vertical="center" wrapText="1"/>
      <protection locked="0"/>
    </xf>
    <xf numFmtId="4" fontId="5" fillId="0" borderId="45" xfId="0" applyNumberFormat="1" applyFont="1" applyBorder="1" applyAlignment="1" applyProtection="1">
      <alignment horizontal="justify" vertical="center" wrapText="1"/>
      <protection locked="0"/>
    </xf>
    <xf numFmtId="0" fontId="3" fillId="0" borderId="0" xfId="0" applyFont="1" applyAlignment="1">
      <alignment horizontal="left" vertical="top"/>
    </xf>
    <xf numFmtId="49" fontId="3" fillId="0" borderId="46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49" fontId="3" fillId="0" borderId="45" xfId="0" applyNumberFormat="1" applyFont="1" applyBorder="1" applyAlignment="1">
      <alignment horizontal="center" vertical="center" wrapText="1"/>
    </xf>
    <xf numFmtId="49" fontId="25" fillId="4" borderId="16" xfId="0" applyNumberFormat="1" applyFont="1" applyFill="1" applyBorder="1" applyAlignment="1">
      <alignment horizontal="center" vertical="center" wrapText="1"/>
    </xf>
    <xf numFmtId="0" fontId="10" fillId="4" borderId="0" xfId="0" applyFont="1" applyFill="1" applyAlignment="1" applyProtection="1">
      <alignment horizontal="right"/>
      <protection locked="0"/>
    </xf>
    <xf numFmtId="0" fontId="32" fillId="0" borderId="0" xfId="0" applyFont="1" applyProtection="1">
      <protection locked="0"/>
    </xf>
    <xf numFmtId="0" fontId="33" fillId="0" borderId="25" xfId="0" applyFont="1" applyBorder="1" applyAlignment="1" applyProtection="1">
      <alignment horizontal="center" vertical="center" wrapText="1"/>
      <protection locked="0"/>
    </xf>
    <xf numFmtId="0" fontId="33" fillId="0" borderId="15" xfId="0" applyFont="1" applyBorder="1" applyAlignment="1" applyProtection="1">
      <alignment horizontal="center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33" fillId="0" borderId="23" xfId="0" applyFont="1" applyBorder="1" applyAlignment="1" applyProtection="1">
      <alignment horizontal="center" vertical="center"/>
      <protection locked="0"/>
    </xf>
    <xf numFmtId="0" fontId="33" fillId="0" borderId="24" xfId="0" applyFont="1" applyBorder="1" applyAlignment="1" applyProtection="1">
      <alignment horizontal="center" vertical="center"/>
      <protection locked="0"/>
    </xf>
    <xf numFmtId="0" fontId="33" fillId="0" borderId="5" xfId="0" applyFont="1" applyBorder="1" applyAlignment="1" applyProtection="1">
      <alignment horizontal="center" vertical="center"/>
      <protection locked="0"/>
    </xf>
    <xf numFmtId="0" fontId="33" fillId="0" borderId="14" xfId="0" applyFont="1" applyBorder="1" applyAlignment="1" applyProtection="1">
      <alignment horizontal="center" vertical="center"/>
      <protection locked="0"/>
    </xf>
    <xf numFmtId="4" fontId="33" fillId="0" borderId="17" xfId="0" applyNumberFormat="1" applyFont="1" applyBorder="1" applyAlignment="1" applyProtection="1">
      <alignment horizontal="right" vertical="center"/>
      <protection locked="0"/>
    </xf>
    <xf numFmtId="4" fontId="33" fillId="0" borderId="14" xfId="0" applyNumberFormat="1" applyFont="1" applyBorder="1" applyAlignment="1" applyProtection="1">
      <alignment horizontal="right" vertical="center"/>
      <protection locked="0"/>
    </xf>
    <xf numFmtId="4" fontId="33" fillId="0" borderId="6" xfId="0" applyNumberFormat="1" applyFont="1" applyBorder="1" applyAlignment="1" applyProtection="1">
      <alignment horizontal="right" vertical="center"/>
      <protection locked="0"/>
    </xf>
    <xf numFmtId="0" fontId="33" fillId="0" borderId="14" xfId="0" applyFont="1" applyBorder="1" applyAlignment="1" applyProtection="1">
      <alignment horizontal="left" vertical="center"/>
      <protection locked="0"/>
    </xf>
    <xf numFmtId="0" fontId="33" fillId="0" borderId="14" xfId="0" applyFont="1" applyBorder="1" applyAlignment="1" applyProtection="1">
      <alignment horizontal="left" vertical="center" wrapText="1"/>
      <protection locked="0"/>
    </xf>
    <xf numFmtId="0" fontId="33" fillId="0" borderId="10" xfId="0" applyFont="1" applyBorder="1" applyAlignment="1" applyProtection="1">
      <alignment horizontal="center" vertical="center"/>
      <protection locked="0"/>
    </xf>
    <xf numFmtId="0" fontId="33" fillId="0" borderId="20" xfId="0" applyFont="1" applyBorder="1" applyAlignment="1" applyProtection="1">
      <alignment vertical="center"/>
      <protection locked="0"/>
    </xf>
    <xf numFmtId="0" fontId="34" fillId="0" borderId="0" xfId="0" applyFont="1" applyProtection="1">
      <protection locked="0"/>
    </xf>
    <xf numFmtId="4" fontId="33" fillId="0" borderId="17" xfId="0" applyNumberFormat="1" applyFont="1" applyBorder="1" applyAlignment="1">
      <alignment horizontal="right" vertical="center"/>
    </xf>
    <xf numFmtId="4" fontId="33" fillId="0" borderId="14" xfId="0" applyNumberFormat="1" applyFont="1" applyBorder="1" applyAlignment="1">
      <alignment horizontal="right" vertical="center"/>
    </xf>
    <xf numFmtId="4" fontId="33" fillId="0" borderId="6" xfId="0" applyNumberFormat="1" applyFont="1" applyBorder="1" applyAlignment="1">
      <alignment horizontal="right" vertical="center"/>
    </xf>
    <xf numFmtId="4" fontId="33" fillId="0" borderId="21" xfId="0" applyNumberFormat="1" applyFont="1" applyBorder="1" applyAlignment="1">
      <alignment horizontal="right" vertical="center"/>
    </xf>
    <xf numFmtId="4" fontId="33" fillId="0" borderId="43" xfId="0" applyNumberFormat="1" applyFont="1" applyBorder="1" applyAlignment="1">
      <alignment horizontal="right" vertical="center"/>
    </xf>
    <xf numFmtId="0" fontId="20" fillId="0" borderId="0" xfId="0" applyFont="1" applyProtection="1"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6" xfId="0" applyFont="1" applyBorder="1" applyAlignment="1" applyProtection="1">
      <alignment horizontal="center" vertical="center"/>
      <protection locked="0"/>
    </xf>
    <xf numFmtId="4" fontId="33" fillId="0" borderId="12" xfId="0" applyNumberFormat="1" applyFont="1" applyBorder="1" applyAlignment="1">
      <alignment horizontal="right" vertical="center"/>
    </xf>
    <xf numFmtId="4" fontId="5" fillId="0" borderId="17" xfId="0" applyNumberFormat="1" applyFont="1" applyBorder="1" applyAlignment="1" applyProtection="1">
      <alignment horizontal="right" vertical="center" wrapText="1"/>
      <protection locked="0"/>
    </xf>
    <xf numFmtId="4" fontId="31" fillId="0" borderId="17" xfId="0" applyNumberFormat="1" applyFont="1" applyBorder="1" applyAlignment="1" applyProtection="1">
      <alignment horizontal="right" vertical="center" wrapText="1"/>
      <protection locked="0"/>
    </xf>
    <xf numFmtId="0" fontId="49" fillId="0" borderId="0" xfId="0" applyFont="1" applyProtection="1">
      <protection locked="0"/>
    </xf>
    <xf numFmtId="0" fontId="11" fillId="0" borderId="46" xfId="0" applyFont="1" applyBorder="1" applyAlignment="1" applyProtection="1">
      <alignment vertical="top" wrapText="1"/>
      <protection locked="0"/>
    </xf>
    <xf numFmtId="0" fontId="40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  <xf numFmtId="0" fontId="22" fillId="0" borderId="46" xfId="0" applyFont="1" applyBorder="1" applyAlignment="1" applyProtection="1">
      <alignment horizontal="left" vertical="center" wrapText="1" indent="4"/>
      <protection locked="0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36" fillId="0" borderId="0" xfId="0" applyFont="1"/>
    <xf numFmtId="0" fontId="34" fillId="0" borderId="0" xfId="0" applyFont="1" applyAlignment="1">
      <alignment vertical="center" wrapText="1"/>
    </xf>
    <xf numFmtId="0" fontId="33" fillId="0" borderId="0" xfId="0" applyFont="1" applyAlignment="1">
      <alignment horizontal="left" vertical="center"/>
    </xf>
    <xf numFmtId="0" fontId="33" fillId="0" borderId="3" xfId="0" applyFont="1" applyBorder="1" applyAlignment="1">
      <alignment horizontal="center" vertical="center"/>
    </xf>
    <xf numFmtId="0" fontId="33" fillId="0" borderId="5" xfId="0" applyFont="1" applyBorder="1" applyAlignment="1" applyProtection="1">
      <alignment horizontal="left" vertical="center"/>
      <protection locked="0"/>
    </xf>
    <xf numFmtId="4" fontId="33" fillId="0" borderId="45" xfId="0" applyNumberFormat="1" applyFont="1" applyBorder="1" applyAlignment="1" applyProtection="1">
      <alignment horizontal="right" vertical="center"/>
      <protection locked="0"/>
    </xf>
    <xf numFmtId="0" fontId="34" fillId="0" borderId="14" xfId="0" applyFont="1" applyBorder="1" applyAlignment="1" applyProtection="1">
      <alignment horizontal="left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4" fontId="33" fillId="0" borderId="45" xfId="0" applyNumberFormat="1" applyFont="1" applyBorder="1" applyAlignment="1">
      <alignment horizontal="right" vertical="center"/>
    </xf>
    <xf numFmtId="0" fontId="50" fillId="0" borderId="0" xfId="0" applyFont="1"/>
    <xf numFmtId="0" fontId="51" fillId="0" borderId="0" xfId="0" applyFont="1"/>
    <xf numFmtId="0" fontId="11" fillId="0" borderId="0" xfId="0" applyFont="1" applyAlignment="1" applyProtection="1">
      <alignment vertical="center"/>
      <protection locked="0"/>
    </xf>
    <xf numFmtId="4" fontId="6" fillId="0" borderId="8" xfId="0" applyNumberFormat="1" applyFont="1" applyBorder="1" applyAlignment="1" applyProtection="1">
      <alignment horizontal="left" vertical="top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justify" vertical="center"/>
      <protection locked="0"/>
    </xf>
    <xf numFmtId="0" fontId="21" fillId="0" borderId="8" xfId="0" applyFont="1" applyBorder="1" applyAlignment="1" applyProtection="1">
      <alignment horizontal="left" vertical="center"/>
      <protection locked="0"/>
    </xf>
    <xf numFmtId="4" fontId="5" fillId="0" borderId="0" xfId="0" applyNumberFormat="1" applyFont="1" applyAlignment="1" applyProtection="1">
      <alignment horizontal="right" vertical="center"/>
      <protection locked="0"/>
    </xf>
    <xf numFmtId="0" fontId="5" fillId="0" borderId="0" xfId="0" applyFont="1" applyAlignment="1">
      <alignment vertical="center" wrapText="1"/>
    </xf>
    <xf numFmtId="4" fontId="6" fillId="0" borderId="2" xfId="0" applyNumberFormat="1" applyFont="1" applyBorder="1" applyAlignment="1">
      <alignment horizontal="right" vertical="center" wrapText="1"/>
    </xf>
    <xf numFmtId="4" fontId="6" fillId="0" borderId="8" xfId="0" applyNumberFormat="1" applyFont="1" applyBorder="1" applyAlignment="1">
      <alignment horizontal="right" vertical="center" wrapText="1"/>
    </xf>
    <xf numFmtId="4" fontId="6" fillId="2" borderId="22" xfId="0" applyNumberFormat="1" applyFont="1" applyFill="1" applyBorder="1" applyAlignment="1">
      <alignment horizontal="right" vertical="center" wrapText="1"/>
    </xf>
    <xf numFmtId="4" fontId="16" fillId="0" borderId="45" xfId="0" applyNumberFormat="1" applyFont="1" applyBorder="1" applyAlignment="1">
      <alignment horizontal="right" vertical="center"/>
    </xf>
    <xf numFmtId="4" fontId="16" fillId="0" borderId="18" xfId="0" applyNumberFormat="1" applyFont="1" applyBorder="1" applyAlignment="1">
      <alignment horizontal="right" vertical="center"/>
    </xf>
    <xf numFmtId="4" fontId="16" fillId="0" borderId="2" xfId="0" applyNumberFormat="1" applyFont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0" fontId="4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4" fontId="16" fillId="3" borderId="45" xfId="0" applyNumberFormat="1" applyFont="1" applyFill="1" applyBorder="1" applyAlignment="1">
      <alignment horizontal="right" vertical="center"/>
    </xf>
    <xf numFmtId="4" fontId="16" fillId="3" borderId="18" xfId="0" applyNumberFormat="1" applyFont="1" applyFill="1" applyBorder="1" applyAlignment="1">
      <alignment horizontal="right" vertical="center"/>
    </xf>
    <xf numFmtId="0" fontId="53" fillId="0" borderId="0" xfId="0" applyFont="1" applyAlignment="1" applyProtection="1">
      <alignment horizontal="center"/>
      <protection locked="0"/>
    </xf>
    <xf numFmtId="0" fontId="52" fillId="0" borderId="0" xfId="0" applyFont="1" applyAlignment="1" applyProtection="1">
      <alignment horizontal="left"/>
      <protection locked="0"/>
    </xf>
    <xf numFmtId="0" fontId="48" fillId="0" borderId="0" xfId="0" applyFont="1" applyAlignment="1" applyProtection="1">
      <alignment horizontal="left"/>
      <protection locked="0"/>
    </xf>
    <xf numFmtId="0" fontId="52" fillId="0" borderId="0" xfId="0" applyFont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" fontId="16" fillId="0" borderId="9" xfId="0" applyNumberFormat="1" applyFont="1" applyBorder="1" applyAlignment="1" applyProtection="1">
      <alignment horizontal="left" vertical="top"/>
      <protection locked="0"/>
    </xf>
    <xf numFmtId="4" fontId="52" fillId="0" borderId="0" xfId="0" applyNumberFormat="1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4" fontId="5" fillId="0" borderId="0" xfId="0" applyNumberFormat="1" applyFont="1" applyAlignment="1" applyProtection="1">
      <alignment horizontal="left"/>
      <protection locked="0"/>
    </xf>
    <xf numFmtId="0" fontId="53" fillId="0" borderId="0" xfId="0" applyFont="1" applyAlignment="1">
      <alignment horizontal="left"/>
    </xf>
    <xf numFmtId="0" fontId="10" fillId="0" borderId="0" xfId="0" applyFont="1" applyAlignment="1" applyProtection="1">
      <alignment horizontal="center" vertical="center" wrapText="1"/>
      <protection locked="0"/>
    </xf>
    <xf numFmtId="0" fontId="45" fillId="0" borderId="0" xfId="0" applyFont="1" applyAlignment="1">
      <alignment horizontal="left"/>
    </xf>
    <xf numFmtId="0" fontId="45" fillId="0" borderId="0" xfId="0" applyFon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3" fontId="11" fillId="0" borderId="17" xfId="0" applyNumberFormat="1" applyFont="1" applyBorder="1" applyAlignment="1">
      <alignment horizontal="right" vertical="center" wrapText="1"/>
    </xf>
    <xf numFmtId="3" fontId="22" fillId="0" borderId="17" xfId="0" applyNumberFormat="1" applyFont="1" applyBorder="1" applyAlignment="1" applyProtection="1">
      <alignment horizontal="right" vertical="center" wrapText="1"/>
      <protection locked="0"/>
    </xf>
    <xf numFmtId="3" fontId="22" fillId="0" borderId="17" xfId="0" applyNumberFormat="1" applyFont="1" applyBorder="1" applyAlignment="1">
      <alignment horizontal="right" vertical="center" wrapText="1"/>
    </xf>
    <xf numFmtId="3" fontId="11" fillId="0" borderId="17" xfId="0" applyNumberFormat="1" applyFont="1" applyBorder="1" applyAlignment="1" applyProtection="1">
      <alignment horizontal="right" vertical="center" wrapText="1"/>
      <protection locked="0"/>
    </xf>
    <xf numFmtId="3" fontId="3" fillId="0" borderId="21" xfId="0" applyNumberFormat="1" applyFont="1" applyBorder="1" applyAlignment="1">
      <alignment horizontal="right" vertical="center" wrapText="1"/>
    </xf>
    <xf numFmtId="0" fontId="3" fillId="0" borderId="46" xfId="0" applyFont="1" applyBorder="1" applyAlignment="1" applyProtection="1">
      <alignment vertical="center" wrapText="1"/>
      <protection locked="0"/>
    </xf>
    <xf numFmtId="3" fontId="3" fillId="0" borderId="17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1" fillId="0" borderId="17" xfId="0" applyNumberFormat="1" applyFont="1" applyBorder="1" applyAlignment="1" applyProtection="1">
      <alignment horizontal="right" vertical="center" wrapText="1"/>
      <protection locked="0"/>
    </xf>
    <xf numFmtId="3" fontId="1" fillId="0" borderId="17" xfId="0" applyNumberFormat="1" applyFont="1" applyBorder="1" applyAlignment="1">
      <alignment horizontal="right" vertical="center" wrapText="1"/>
    </xf>
    <xf numFmtId="3" fontId="1" fillId="0" borderId="45" xfId="0" applyNumberFormat="1" applyFont="1" applyBorder="1" applyAlignment="1">
      <alignment horizontal="right" vertical="center" wrapText="1"/>
    </xf>
    <xf numFmtId="0" fontId="1" fillId="0" borderId="46" xfId="0" applyFont="1" applyBorder="1" applyAlignment="1" applyProtection="1">
      <alignment horizontal="left" vertical="top" wrapText="1" indent="2"/>
      <protection locked="0"/>
    </xf>
    <xf numFmtId="3" fontId="1" fillId="0" borderId="21" xfId="0" applyNumberFormat="1" applyFont="1" applyBorder="1" applyAlignment="1">
      <alignment horizontal="right" vertical="center" wrapText="1"/>
    </xf>
    <xf numFmtId="3" fontId="1" fillId="0" borderId="43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3" fontId="1" fillId="0" borderId="18" xfId="0" applyNumberFormat="1" applyFont="1" applyBorder="1" applyAlignment="1">
      <alignment horizontal="right" vertical="center" wrapText="1"/>
    </xf>
    <xf numFmtId="3" fontId="3" fillId="0" borderId="16" xfId="0" applyNumberFormat="1" applyFont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22" fillId="0" borderId="45" xfId="0" applyNumberFormat="1" applyFont="1" applyBorder="1" applyAlignment="1">
      <alignment horizontal="right" vertical="center" wrapText="1"/>
    </xf>
    <xf numFmtId="49" fontId="3" fillId="0" borderId="16" xfId="0" applyNumberFormat="1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vertical="center" wrapText="1"/>
    </xf>
    <xf numFmtId="0" fontId="1" fillId="0" borderId="46" xfId="0" applyFont="1" applyBorder="1" applyAlignment="1">
      <alignment horizontal="left" vertical="center" wrapText="1" indent="3"/>
    </xf>
    <xf numFmtId="0" fontId="1" fillId="0" borderId="46" xfId="0" applyFont="1" applyBorder="1" applyAlignment="1">
      <alignment vertical="center" wrapText="1"/>
    </xf>
    <xf numFmtId="0" fontId="1" fillId="0" borderId="47" xfId="0" applyFont="1" applyBorder="1" applyAlignment="1">
      <alignment horizontal="left" vertical="center" wrapText="1" indent="3"/>
    </xf>
    <xf numFmtId="0" fontId="3" fillId="0" borderId="42" xfId="0" applyFont="1" applyBorder="1" applyAlignment="1">
      <alignment vertical="center" wrapText="1"/>
    </xf>
    <xf numFmtId="3" fontId="1" fillId="0" borderId="16" xfId="0" applyNumberFormat="1" applyFont="1" applyBorder="1" applyAlignment="1" applyProtection="1">
      <alignment horizontal="right" vertical="center" wrapText="1"/>
      <protection locked="0"/>
    </xf>
    <xf numFmtId="3" fontId="15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 applyProtection="1">
      <alignment horizontal="right" vertical="center"/>
      <protection locked="0"/>
    </xf>
    <xf numFmtId="3" fontId="1" fillId="0" borderId="6" xfId="0" applyNumberFormat="1" applyFont="1" applyBorder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 applyProtection="1">
      <alignment horizontal="right" vertical="center" wrapText="1"/>
      <protection locked="0"/>
    </xf>
    <xf numFmtId="3" fontId="1" fillId="0" borderId="9" xfId="0" applyNumberFormat="1" applyFont="1" applyBorder="1" applyAlignment="1" applyProtection="1">
      <alignment horizontal="right" vertical="center"/>
      <protection locked="0"/>
    </xf>
    <xf numFmtId="3" fontId="1" fillId="0" borderId="9" xfId="0" applyNumberFormat="1" applyFont="1" applyBorder="1" applyAlignment="1">
      <alignment horizontal="right" vertical="center"/>
    </xf>
    <xf numFmtId="3" fontId="1" fillId="0" borderId="13" xfId="0" applyNumberFormat="1" applyFont="1" applyBorder="1" applyAlignment="1" applyProtection="1">
      <alignment horizontal="right" vertical="center"/>
      <protection locked="0"/>
    </xf>
    <xf numFmtId="4" fontId="16" fillId="0" borderId="0" xfId="0" applyNumberFormat="1" applyFont="1" applyAlignment="1" applyProtection="1">
      <alignment horizontal="left" vertical="top"/>
      <protection locked="0"/>
    </xf>
    <xf numFmtId="0" fontId="15" fillId="0" borderId="0" xfId="0" applyFont="1" applyAlignment="1" applyProtection="1">
      <alignment horizontal="justify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 applyProtection="1">
      <alignment horizontal="left" vertical="center" wrapText="1" indent="2"/>
      <protection locked="0"/>
    </xf>
    <xf numFmtId="3" fontId="1" fillId="0" borderId="0" xfId="0" applyNumberFormat="1" applyFont="1" applyAlignment="1" applyProtection="1">
      <alignment horizontal="right" vertical="center" wrapText="1"/>
      <protection locked="0"/>
    </xf>
    <xf numFmtId="3" fontId="1" fillId="0" borderId="0" xfId="0" applyNumberFormat="1" applyFont="1" applyAlignment="1">
      <alignment horizontal="right" vertical="center" wrapText="1"/>
    </xf>
    <xf numFmtId="0" fontId="2" fillId="0" borderId="0" xfId="0" applyFont="1" applyAlignment="1" applyProtection="1">
      <alignment horizontal="justify" vertical="center"/>
      <protection locked="0"/>
    </xf>
    <xf numFmtId="0" fontId="16" fillId="0" borderId="0" xfId="0" applyFont="1" applyAlignment="1" applyProtection="1">
      <alignment horizontal="justify" vertical="center"/>
      <protection locked="0"/>
    </xf>
    <xf numFmtId="4" fontId="16" fillId="0" borderId="0" xfId="0" applyNumberFormat="1" applyFont="1" applyAlignment="1">
      <alignment horizontal="right" vertical="center"/>
    </xf>
    <xf numFmtId="0" fontId="21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vertical="center"/>
      <protection locked="0"/>
    </xf>
    <xf numFmtId="4" fontId="33" fillId="0" borderId="0" xfId="0" applyNumberFormat="1" applyFont="1" applyAlignment="1">
      <alignment horizontal="right" vertical="center"/>
    </xf>
    <xf numFmtId="4" fontId="2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>
      <alignment vertical="center"/>
    </xf>
    <xf numFmtId="3" fontId="3" fillId="0" borderId="0" xfId="0" applyNumberFormat="1" applyFont="1" applyAlignment="1" applyProtection="1">
      <alignment horizontal="right" vertical="center" wrapText="1"/>
      <protection locked="0"/>
    </xf>
    <xf numFmtId="3" fontId="22" fillId="0" borderId="45" xfId="0" applyNumberFormat="1" applyFont="1" applyBorder="1" applyAlignment="1" applyProtection="1">
      <alignment horizontal="right" vertical="center" wrapText="1"/>
      <protection locked="0"/>
    </xf>
    <xf numFmtId="0" fontId="1" fillId="0" borderId="46" xfId="0" applyFont="1" applyBorder="1" applyAlignment="1">
      <alignment horizontal="justify" vertical="center" wrapText="1"/>
    </xf>
    <xf numFmtId="0" fontId="55" fillId="0" borderId="0" xfId="0" applyFont="1"/>
    <xf numFmtId="3" fontId="22" fillId="0" borderId="16" xfId="0" applyNumberFormat="1" applyFont="1" applyBorder="1" applyAlignment="1" applyProtection="1">
      <alignment horizontal="right" vertical="center" wrapText="1"/>
      <protection locked="0"/>
    </xf>
    <xf numFmtId="3" fontId="22" fillId="0" borderId="16" xfId="0" applyNumberFormat="1" applyFont="1" applyBorder="1" applyAlignment="1">
      <alignment horizontal="right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3" fontId="11" fillId="0" borderId="16" xfId="0" applyNumberFormat="1" applyFont="1" applyBorder="1" applyAlignment="1">
      <alignment horizontal="right" vertical="center" wrapText="1"/>
    </xf>
    <xf numFmtId="3" fontId="31" fillId="0" borderId="16" xfId="0" applyNumberFormat="1" applyFont="1" applyBorder="1" applyAlignment="1">
      <alignment horizontal="right" vertical="center" wrapText="1"/>
    </xf>
    <xf numFmtId="3" fontId="11" fillId="0" borderId="18" xfId="0" applyNumberFormat="1" applyFont="1" applyBorder="1" applyAlignment="1">
      <alignment horizontal="right" vertical="center" wrapText="1"/>
    </xf>
    <xf numFmtId="0" fontId="5" fillId="0" borderId="5" xfId="0" applyFont="1" applyBorder="1" applyAlignment="1" applyProtection="1">
      <alignment horizontal="center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vertical="top" wrapText="1"/>
      <protection locked="0"/>
    </xf>
    <xf numFmtId="4" fontId="6" fillId="0" borderId="8" xfId="0" applyNumberFormat="1" applyFont="1" applyBorder="1" applyAlignment="1" applyProtection="1">
      <alignment horizontal="right" vertical="top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 applyProtection="1">
      <alignment horizontal="justify" vertical="center" wrapText="1"/>
      <protection locked="0"/>
    </xf>
    <xf numFmtId="43" fontId="5" fillId="0" borderId="0" xfId="12" applyFont="1" applyBorder="1" applyAlignment="1" applyProtection="1">
      <alignment horizontal="right" vertical="top"/>
      <protection locked="0"/>
    </xf>
    <xf numFmtId="43" fontId="5" fillId="0" borderId="6" xfId="12" applyFont="1" applyBorder="1" applyAlignment="1" applyProtection="1">
      <alignment horizontal="right" vertical="top"/>
      <protection locked="0"/>
    </xf>
    <xf numFmtId="0" fontId="6" fillId="0" borderId="5" xfId="0" applyFont="1" applyBorder="1" applyAlignment="1" applyProtection="1">
      <alignment horizontal="justify" vertical="top"/>
      <protection locked="0"/>
    </xf>
    <xf numFmtId="4" fontId="15" fillId="0" borderId="0" xfId="0" applyNumberFormat="1" applyFont="1" applyAlignment="1">
      <alignment horizontal="right" vertical="top"/>
    </xf>
    <xf numFmtId="4" fontId="15" fillId="0" borderId="6" xfId="0" applyNumberFormat="1" applyFont="1" applyBorder="1" applyAlignment="1">
      <alignment horizontal="right" vertical="top"/>
    </xf>
    <xf numFmtId="0" fontId="7" fillId="0" borderId="5" xfId="0" applyFont="1" applyBorder="1" applyAlignment="1" applyProtection="1">
      <alignment horizontal="justify" vertical="top"/>
      <protection locked="0"/>
    </xf>
    <xf numFmtId="4" fontId="3" fillId="0" borderId="0" xfId="0" applyNumberFormat="1" applyFont="1" applyAlignment="1">
      <alignment horizontal="right" vertical="top"/>
    </xf>
    <xf numFmtId="4" fontId="3" fillId="0" borderId="6" xfId="0" applyNumberFormat="1" applyFont="1" applyBorder="1" applyAlignment="1">
      <alignment horizontal="right" vertical="top"/>
    </xf>
    <xf numFmtId="0" fontId="22" fillId="0" borderId="5" xfId="0" applyFont="1" applyBorder="1" applyAlignment="1" applyProtection="1">
      <alignment horizontal="justify" vertical="top"/>
      <protection locked="0"/>
    </xf>
    <xf numFmtId="4" fontId="22" fillId="0" borderId="0" xfId="0" applyNumberFormat="1" applyFont="1" applyAlignment="1" applyProtection="1">
      <alignment horizontal="right" vertical="top"/>
      <protection locked="0"/>
    </xf>
    <xf numFmtId="4" fontId="22" fillId="0" borderId="6" xfId="0" applyNumberFormat="1" applyFont="1" applyBorder="1" applyAlignment="1" applyProtection="1">
      <alignment horizontal="right" vertical="top"/>
      <protection locked="0"/>
    </xf>
    <xf numFmtId="4" fontId="3" fillId="0" borderId="0" xfId="0" applyNumberFormat="1" applyFont="1" applyAlignment="1" applyProtection="1">
      <alignment horizontal="right" vertical="top"/>
      <protection locked="0"/>
    </xf>
    <xf numFmtId="4" fontId="3" fillId="0" borderId="6" xfId="0" applyNumberFormat="1" applyFont="1" applyBorder="1" applyAlignment="1" applyProtection="1">
      <alignment horizontal="right" vertical="top"/>
      <protection locked="0"/>
    </xf>
    <xf numFmtId="0" fontId="18" fillId="0" borderId="5" xfId="0" applyFont="1" applyBorder="1" applyAlignment="1" applyProtection="1">
      <alignment horizontal="justify" vertical="top"/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" fontId="1" fillId="0" borderId="6" xfId="0" applyNumberFormat="1" applyFont="1" applyBorder="1" applyAlignment="1" applyProtection="1">
      <alignment horizontal="right"/>
      <protection locked="0"/>
    </xf>
    <xf numFmtId="0" fontId="1" fillId="0" borderId="5" xfId="0" applyFont="1" applyBorder="1" applyAlignment="1" applyProtection="1">
      <alignment horizontal="justify" vertical="top"/>
      <protection locked="0"/>
    </xf>
    <xf numFmtId="0" fontId="22" fillId="0" borderId="7" xfId="0" applyFont="1" applyBorder="1" applyAlignment="1" applyProtection="1">
      <alignment horizontal="justify" vertical="top"/>
      <protection locked="0"/>
    </xf>
    <xf numFmtId="4" fontId="22" fillId="0" borderId="8" xfId="0" applyNumberFormat="1" applyFont="1" applyBorder="1" applyAlignment="1" applyProtection="1">
      <alignment horizontal="right" vertical="top"/>
      <protection locked="0"/>
    </xf>
    <xf numFmtId="4" fontId="22" fillId="0" borderId="9" xfId="0" applyNumberFormat="1" applyFont="1" applyBorder="1" applyAlignment="1" applyProtection="1">
      <alignment horizontal="right" vertical="top"/>
      <protection locked="0"/>
    </xf>
    <xf numFmtId="0" fontId="22" fillId="0" borderId="0" xfId="0" applyFont="1" applyAlignment="1" applyProtection="1">
      <alignment horizontal="justify" vertical="top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21" fillId="0" borderId="26" xfId="0" applyFont="1" applyBorder="1" applyAlignment="1" applyProtection="1">
      <alignment vertical="center"/>
      <protection locked="0"/>
    </xf>
    <xf numFmtId="4" fontId="16" fillId="0" borderId="17" xfId="0" applyNumberFormat="1" applyFont="1" applyBorder="1" applyAlignment="1" applyProtection="1">
      <alignment horizontal="justify" vertical="center"/>
      <protection locked="0"/>
    </xf>
    <xf numFmtId="4" fontId="16" fillId="0" borderId="45" xfId="0" applyNumberFormat="1" applyFont="1" applyBorder="1" applyAlignment="1" applyProtection="1">
      <alignment horizontal="justify" vertical="center"/>
      <protection locked="0"/>
    </xf>
    <xf numFmtId="0" fontId="21" fillId="0" borderId="5" xfId="0" applyFont="1" applyBorder="1" applyAlignment="1" applyProtection="1">
      <alignment vertical="center"/>
      <protection locked="0"/>
    </xf>
    <xf numFmtId="0" fontId="21" fillId="0" borderId="14" xfId="0" applyFont="1" applyBorder="1" applyAlignment="1" applyProtection="1">
      <alignment vertical="center"/>
      <protection locked="0"/>
    </xf>
    <xf numFmtId="4" fontId="19" fillId="0" borderId="17" xfId="0" applyNumberFormat="1" applyFont="1" applyBorder="1" applyAlignment="1">
      <alignment horizontal="right" vertical="center"/>
    </xf>
    <xf numFmtId="4" fontId="30" fillId="0" borderId="17" xfId="0" applyNumberFormat="1" applyFont="1" applyBorder="1" applyAlignment="1">
      <alignment horizontal="right" vertical="center"/>
    </xf>
    <xf numFmtId="4" fontId="30" fillId="0" borderId="45" xfId="0" applyNumberFormat="1" applyFont="1" applyBorder="1" applyAlignment="1">
      <alignment horizontal="right" vertical="center"/>
    </xf>
    <xf numFmtId="0" fontId="21" fillId="0" borderId="5" xfId="0" applyFont="1" applyBorder="1" applyAlignment="1" applyProtection="1">
      <alignment horizontal="justify" vertical="center"/>
      <protection locked="0"/>
    </xf>
    <xf numFmtId="0" fontId="29" fillId="0" borderId="14" xfId="0" applyFont="1" applyBorder="1" applyAlignment="1" applyProtection="1">
      <alignment horizontal="justify" vertical="center"/>
      <protection locked="0"/>
    </xf>
    <xf numFmtId="4" fontId="2" fillId="0" borderId="17" xfId="0" applyNumberFormat="1" applyFont="1" applyBorder="1" applyAlignment="1" applyProtection="1">
      <alignment horizontal="right" vertical="center"/>
      <protection locked="0"/>
    </xf>
    <xf numFmtId="4" fontId="2" fillId="0" borderId="45" xfId="0" applyNumberFormat="1" applyFont="1" applyBorder="1" applyAlignment="1" applyProtection="1">
      <alignment horizontal="right" vertical="center"/>
      <protection locked="0"/>
    </xf>
    <xf numFmtId="0" fontId="16" fillId="0" borderId="5" xfId="0" applyFont="1" applyBorder="1" applyAlignment="1" applyProtection="1">
      <alignment horizontal="justify" vertical="center"/>
      <protection locked="0"/>
    </xf>
    <xf numFmtId="0" fontId="2" fillId="0" borderId="14" xfId="0" applyFont="1" applyBorder="1" applyAlignment="1" applyProtection="1">
      <alignment horizontal="left" vertical="center" wrapText="1" indent="2"/>
      <protection locked="0"/>
    </xf>
    <xf numFmtId="4" fontId="2" fillId="0" borderId="17" xfId="0" applyNumberFormat="1" applyFont="1" applyBorder="1" applyAlignment="1">
      <alignment horizontal="right" vertical="center"/>
    </xf>
    <xf numFmtId="4" fontId="2" fillId="0" borderId="45" xfId="0" applyNumberFormat="1" applyFont="1" applyBorder="1" applyAlignment="1">
      <alignment horizontal="right" vertical="center"/>
    </xf>
    <xf numFmtId="0" fontId="16" fillId="0" borderId="7" xfId="0" applyFont="1" applyBorder="1" applyAlignment="1" applyProtection="1">
      <alignment horizontal="justify" vertical="center"/>
      <protection locked="0"/>
    </xf>
    <xf numFmtId="0" fontId="16" fillId="0" borderId="27" xfId="0" applyFont="1" applyBorder="1" applyAlignment="1" applyProtection="1">
      <alignment horizontal="justify" vertical="center"/>
      <protection locked="0"/>
    </xf>
    <xf numFmtId="4" fontId="2" fillId="0" borderId="16" xfId="0" applyNumberFormat="1" applyFont="1" applyBorder="1" applyAlignment="1" applyProtection="1">
      <alignment horizontal="right" vertical="center"/>
      <protection locked="0"/>
    </xf>
    <xf numFmtId="4" fontId="2" fillId="0" borderId="18" xfId="0" applyNumberFormat="1" applyFont="1" applyBorder="1" applyAlignment="1" applyProtection="1">
      <alignment horizontal="right" vertical="center"/>
      <protection locked="0"/>
    </xf>
    <xf numFmtId="0" fontId="33" fillId="2" borderId="0" xfId="0" applyFont="1" applyFill="1" applyAlignment="1">
      <alignment horizontal="center" vertical="center"/>
    </xf>
    <xf numFmtId="4" fontId="23" fillId="0" borderId="0" xfId="0" applyNumberFormat="1" applyFont="1" applyAlignment="1" applyProtection="1">
      <alignment horizontal="right" vertical="center" wrapText="1"/>
      <protection locked="0"/>
    </xf>
    <xf numFmtId="4" fontId="10" fillId="0" borderId="0" xfId="0" applyNumberFormat="1" applyFont="1" applyAlignment="1" applyProtection="1">
      <alignment horizontal="right" vertical="center" wrapText="1"/>
      <protection locked="0"/>
    </xf>
    <xf numFmtId="4" fontId="11" fillId="0" borderId="0" xfId="0" applyNumberFormat="1" applyFont="1" applyAlignment="1" applyProtection="1">
      <alignment vertical="center"/>
      <protection locked="0"/>
    </xf>
    <xf numFmtId="3" fontId="11" fillId="0" borderId="0" xfId="0" applyNumberFormat="1" applyFont="1" applyAlignment="1">
      <alignment horizontal="right" vertical="center" wrapText="1"/>
    </xf>
    <xf numFmtId="3" fontId="31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5" fillId="0" borderId="48" xfId="0" applyNumberFormat="1" applyFont="1" applyBorder="1" applyAlignment="1" applyProtection="1">
      <alignment horizontal="left" vertical="top"/>
      <protection locked="0"/>
    </xf>
    <xf numFmtId="0" fontId="56" fillId="0" borderId="0" xfId="0" applyFont="1" applyAlignment="1">
      <alignment horizontal="left"/>
    </xf>
    <xf numFmtId="0" fontId="12" fillId="0" borderId="0" xfId="0" applyFont="1" applyAlignment="1" applyProtection="1">
      <alignment vertical="center"/>
      <protection locked="0"/>
    </xf>
    <xf numFmtId="0" fontId="33" fillId="0" borderId="19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/>
    <xf numFmtId="0" fontId="33" fillId="0" borderId="3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/>
    <xf numFmtId="0" fontId="33" fillId="0" borderId="32" xfId="0" applyFont="1" applyBorder="1" applyAlignment="1">
      <alignment horizontal="right" vertical="center"/>
    </xf>
    <xf numFmtId="0" fontId="5" fillId="0" borderId="2" xfId="0" applyFont="1" applyBorder="1"/>
    <xf numFmtId="0" fontId="25" fillId="0" borderId="4" xfId="0" applyFont="1" applyBorder="1" applyAlignment="1">
      <alignment horizontal="justify" vertical="center" wrapText="1"/>
    </xf>
    <xf numFmtId="0" fontId="12" fillId="0" borderId="4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justify" vertical="center" wrapText="1"/>
    </xf>
    <xf numFmtId="0" fontId="64" fillId="6" borderId="6" xfId="0" applyFont="1" applyFill="1" applyBorder="1" applyAlignment="1">
      <alignment horizontal="center" vertical="center" wrapText="1"/>
    </xf>
    <xf numFmtId="0" fontId="64" fillId="6" borderId="9" xfId="0" applyFont="1" applyFill="1" applyBorder="1" applyAlignment="1">
      <alignment horizontal="center" vertical="center" wrapText="1"/>
    </xf>
    <xf numFmtId="0" fontId="65" fillId="0" borderId="6" xfId="0" applyFont="1" applyBorder="1" applyAlignment="1">
      <alignment horizontal="justify" vertical="center" wrapText="1"/>
    </xf>
    <xf numFmtId="0" fontId="60" fillId="4" borderId="6" xfId="0" applyFont="1" applyFill="1" applyBorder="1" applyAlignment="1">
      <alignment horizontal="center" vertical="center" wrapText="1"/>
    </xf>
    <xf numFmtId="0" fontId="25" fillId="4" borderId="13" xfId="0" applyFont="1" applyFill="1" applyBorder="1" applyAlignment="1">
      <alignment horizontal="center" vertical="center" wrapText="1"/>
    </xf>
    <xf numFmtId="0" fontId="25" fillId="4" borderId="9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 indent="1"/>
    </xf>
    <xf numFmtId="0" fontId="12" fillId="0" borderId="13" xfId="0" applyFont="1" applyBorder="1" applyAlignment="1">
      <alignment horizontal="justify" vertical="center" wrapText="1"/>
    </xf>
    <xf numFmtId="0" fontId="25" fillId="0" borderId="9" xfId="0" applyFont="1" applyBorder="1" applyAlignment="1">
      <alignment horizontal="justify" vertical="center" wrapText="1"/>
    </xf>
    <xf numFmtId="0" fontId="64" fillId="6" borderId="3" xfId="0" applyFont="1" applyFill="1" applyBorder="1" applyAlignment="1">
      <alignment horizontal="center" vertical="center" wrapText="1"/>
    </xf>
    <xf numFmtId="0" fontId="66" fillId="6" borderId="9" xfId="0" applyFont="1" applyFill="1" applyBorder="1" applyAlignment="1">
      <alignment vertical="center" wrapText="1"/>
    </xf>
    <xf numFmtId="0" fontId="64" fillId="0" borderId="4" xfId="0" applyFont="1" applyBorder="1" applyAlignment="1">
      <alignment horizontal="left" vertical="center" wrapText="1"/>
    </xf>
    <xf numFmtId="0" fontId="65" fillId="0" borderId="4" xfId="0" applyFont="1" applyBorder="1" applyAlignment="1">
      <alignment horizontal="justify" vertical="center" wrapText="1"/>
    </xf>
    <xf numFmtId="0" fontId="65" fillId="0" borderId="13" xfId="0" applyFont="1" applyBorder="1" applyAlignment="1">
      <alignment horizontal="justify" vertical="center" wrapText="1"/>
    </xf>
    <xf numFmtId="0" fontId="58" fillId="0" borderId="0" xfId="0" applyFont="1" applyAlignment="1">
      <alignment horizontal="center" vertical="center"/>
    </xf>
    <xf numFmtId="0" fontId="58" fillId="0" borderId="9" xfId="0" applyFont="1" applyBorder="1" applyAlignment="1">
      <alignment vertical="center" wrapText="1"/>
    </xf>
    <xf numFmtId="0" fontId="58" fillId="0" borderId="7" xfId="0" applyFont="1" applyBorder="1" applyAlignment="1">
      <alignment vertical="center" wrapText="1"/>
    </xf>
    <xf numFmtId="0" fontId="60" fillId="6" borderId="9" xfId="0" applyFont="1" applyFill="1" applyBorder="1" applyAlignment="1">
      <alignment horizontal="center" vertical="center" wrapText="1"/>
    </xf>
    <xf numFmtId="0" fontId="61" fillId="0" borderId="6" xfId="0" applyFont="1" applyBorder="1" applyAlignment="1">
      <alignment vertical="center" wrapText="1"/>
    </xf>
    <xf numFmtId="0" fontId="60" fillId="0" borderId="6" xfId="0" applyFont="1" applyBorder="1" applyAlignment="1">
      <alignment vertical="center" wrapText="1"/>
    </xf>
    <xf numFmtId="0" fontId="61" fillId="0" borderId="6" xfId="0" applyFont="1" applyBorder="1" applyAlignment="1">
      <alignment horizontal="left" vertical="center" wrapText="1" indent="5"/>
    </xf>
    <xf numFmtId="0" fontId="61" fillId="0" borderId="7" xfId="0" applyFont="1" applyBorder="1" applyAlignment="1">
      <alignment vertical="center" wrapText="1"/>
    </xf>
    <xf numFmtId="0" fontId="60" fillId="0" borderId="9" xfId="0" applyFont="1" applyBorder="1" applyAlignment="1">
      <alignment vertical="center" wrapText="1"/>
    </xf>
    <xf numFmtId="0" fontId="61" fillId="0" borderId="9" xfId="0" applyFont="1" applyBorder="1" applyAlignment="1">
      <alignment vertical="center" wrapText="1"/>
    </xf>
    <xf numFmtId="0" fontId="67" fillId="0" borderId="7" xfId="0" applyFont="1" applyBorder="1" applyAlignment="1">
      <alignment horizontal="left" vertical="center"/>
    </xf>
    <xf numFmtId="0" fontId="61" fillId="0" borderId="7" xfId="0" applyFont="1" applyBorder="1" applyAlignment="1">
      <alignment horizontal="left" vertical="center"/>
    </xf>
    <xf numFmtId="0" fontId="60" fillId="6" borderId="3" xfId="0" applyFont="1" applyFill="1" applyBorder="1" applyAlignment="1">
      <alignment horizontal="center" vertical="center"/>
    </xf>
    <xf numFmtId="0" fontId="60" fillId="6" borderId="9" xfId="0" applyFont="1" applyFill="1" applyBorder="1" applyAlignment="1">
      <alignment horizontal="center" vertical="center"/>
    </xf>
    <xf numFmtId="0" fontId="61" fillId="0" borderId="6" xfId="0" applyFont="1" applyBorder="1" applyAlignment="1">
      <alignment vertical="center"/>
    </xf>
    <xf numFmtId="0" fontId="61" fillId="0" borderId="6" xfId="0" applyFont="1" applyBorder="1" applyAlignment="1">
      <alignment horizontal="left" vertical="center" indent="5"/>
    </xf>
    <xf numFmtId="0" fontId="61" fillId="0" borderId="6" xfId="0" applyFont="1" applyBorder="1" applyAlignment="1">
      <alignment horizontal="justify" vertical="center"/>
    </xf>
    <xf numFmtId="0" fontId="60" fillId="0" borderId="6" xfId="0" applyFont="1" applyBorder="1" applyAlignment="1">
      <alignment horizontal="left" vertical="center" indent="1"/>
    </xf>
    <xf numFmtId="0" fontId="61" fillId="0" borderId="9" xfId="0" applyFont="1" applyBorder="1" applyAlignment="1">
      <alignment horizontal="left" vertical="center" indent="1"/>
    </xf>
    <xf numFmtId="0" fontId="60" fillId="0" borderId="0" xfId="0" applyFont="1" applyAlignment="1">
      <alignment vertical="center"/>
    </xf>
    <xf numFmtId="0" fontId="60" fillId="0" borderId="5" xfId="0" applyFont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 wrapText="1"/>
    </xf>
    <xf numFmtId="0" fontId="61" fillId="0" borderId="5" xfId="0" applyFont="1" applyBorder="1" applyAlignment="1">
      <alignment horizontal="left" vertical="center" wrapText="1" indent="1"/>
    </xf>
    <xf numFmtId="0" fontId="60" fillId="0" borderId="7" xfId="0" applyFont="1" applyBorder="1" applyAlignment="1">
      <alignment horizontal="left" vertical="center" wrapText="1"/>
    </xf>
    <xf numFmtId="0" fontId="60" fillId="0" borderId="13" xfId="0" applyFont="1" applyBorder="1" applyAlignment="1">
      <alignment horizontal="center" vertical="center" wrapText="1"/>
    </xf>
    <xf numFmtId="0" fontId="60" fillId="0" borderId="9" xfId="0" applyFont="1" applyBorder="1" applyAlignment="1">
      <alignment horizontal="center" vertical="center" wrapText="1"/>
    </xf>
    <xf numFmtId="0" fontId="10" fillId="0" borderId="0" xfId="0" applyFont="1" applyProtection="1">
      <protection locked="0"/>
    </xf>
    <xf numFmtId="0" fontId="39" fillId="4" borderId="0" xfId="0" applyFont="1" applyFill="1" applyAlignment="1">
      <alignment vertical="center" wrapText="1"/>
    </xf>
    <xf numFmtId="0" fontId="59" fillId="4" borderId="0" xfId="0" applyFont="1" applyFill="1" applyAlignment="1">
      <alignment vertical="center" wrapText="1"/>
    </xf>
    <xf numFmtId="0" fontId="40" fillId="0" borderId="0" xfId="0" applyFont="1"/>
    <xf numFmtId="0" fontId="61" fillId="0" borderId="6" xfId="0" applyFont="1" applyBorder="1" applyAlignment="1">
      <alignment horizontal="right" vertical="center"/>
    </xf>
    <xf numFmtId="0" fontId="61" fillId="0" borderId="13" xfId="0" applyFont="1" applyBorder="1" applyAlignment="1">
      <alignment horizontal="right" vertical="center"/>
    </xf>
    <xf numFmtId="0" fontId="61" fillId="0" borderId="9" xfId="0" applyFont="1" applyBorder="1" applyAlignment="1">
      <alignment horizontal="right" vertical="center"/>
    </xf>
    <xf numFmtId="43" fontId="60" fillId="0" borderId="6" xfId="0" applyNumberFormat="1" applyFont="1" applyBorder="1" applyAlignment="1">
      <alignment horizontal="right" vertical="center" wrapText="1"/>
    </xf>
    <xf numFmtId="43" fontId="61" fillId="0" borderId="6" xfId="0" applyNumberFormat="1" applyFont="1" applyBorder="1" applyAlignment="1">
      <alignment horizontal="right" vertical="center" wrapText="1"/>
    </xf>
    <xf numFmtId="43" fontId="61" fillId="0" borderId="9" xfId="0" applyNumberFormat="1" applyFont="1" applyBorder="1" applyAlignment="1">
      <alignment horizontal="right" vertical="center" wrapText="1"/>
    </xf>
    <xf numFmtId="0" fontId="62" fillId="0" borderId="9" xfId="0" applyFont="1" applyBorder="1" applyAlignment="1">
      <alignment horizontal="right" vertical="center" wrapText="1"/>
    </xf>
    <xf numFmtId="43" fontId="25" fillId="0" borderId="6" xfId="0" applyNumberFormat="1" applyFont="1" applyBorder="1" applyAlignment="1">
      <alignment horizontal="right" vertical="center" wrapText="1"/>
    </xf>
    <xf numFmtId="0" fontId="60" fillId="0" borderId="50" xfId="0" applyFont="1" applyBorder="1" applyAlignment="1">
      <alignment vertical="center"/>
    </xf>
    <xf numFmtId="43" fontId="61" fillId="0" borderId="6" xfId="0" applyNumberFormat="1" applyFont="1" applyBorder="1" applyAlignment="1">
      <alignment horizontal="right" vertical="center"/>
    </xf>
    <xf numFmtId="43" fontId="61" fillId="0" borderId="9" xfId="0" applyNumberFormat="1" applyFont="1" applyBorder="1" applyAlignment="1">
      <alignment horizontal="right" vertical="center"/>
    </xf>
    <xf numFmtId="43" fontId="60" fillId="0" borderId="6" xfId="0" applyNumberFormat="1" applyFont="1" applyBorder="1" applyAlignment="1">
      <alignment horizontal="right" vertical="center"/>
    </xf>
    <xf numFmtId="43" fontId="61" fillId="0" borderId="6" xfId="0" applyNumberFormat="1" applyFont="1" applyBorder="1" applyAlignment="1" applyProtection="1">
      <alignment horizontal="right" vertical="center"/>
      <protection locked="0"/>
    </xf>
    <xf numFmtId="43" fontId="61" fillId="0" borderId="9" xfId="0" applyNumberFormat="1" applyFont="1" applyBorder="1" applyAlignment="1" applyProtection="1">
      <alignment horizontal="right" vertical="center"/>
      <protection locked="0"/>
    </xf>
    <xf numFmtId="43" fontId="61" fillId="6" borderId="6" xfId="0" applyNumberFormat="1" applyFont="1" applyFill="1" applyBorder="1" applyAlignment="1">
      <alignment horizontal="right" vertical="center"/>
    </xf>
    <xf numFmtId="43" fontId="25" fillId="0" borderId="6" xfId="0" applyNumberFormat="1" applyFont="1" applyBorder="1" applyAlignment="1" applyProtection="1">
      <alignment horizontal="right" vertical="center" wrapText="1"/>
      <protection locked="0"/>
    </xf>
    <xf numFmtId="0" fontId="71" fillId="0" borderId="8" xfId="0" applyFont="1" applyBorder="1" applyAlignment="1">
      <alignment horizontal="left" vertical="center"/>
    </xf>
    <xf numFmtId="0" fontId="71" fillId="0" borderId="13" xfId="0" applyFont="1" applyBorder="1" applyAlignment="1">
      <alignment horizontal="center" vertical="center"/>
    </xf>
    <xf numFmtId="0" fontId="71" fillId="0" borderId="9" xfId="0" applyFont="1" applyBorder="1" applyAlignment="1">
      <alignment horizontal="center" vertical="center"/>
    </xf>
    <xf numFmtId="0" fontId="23" fillId="0" borderId="13" xfId="0" applyFont="1" applyBorder="1" applyAlignment="1">
      <alignment horizontal="justify" vertical="center" wrapText="1"/>
    </xf>
    <xf numFmtId="0" fontId="60" fillId="6" borderId="3" xfId="0" applyFont="1" applyFill="1" applyBorder="1" applyAlignment="1">
      <alignment horizontal="center" vertical="center" wrapText="1"/>
    </xf>
    <xf numFmtId="43" fontId="23" fillId="0" borderId="9" xfId="0" applyNumberFormat="1" applyFont="1" applyBorder="1" applyAlignment="1">
      <alignment horizontal="right" vertical="center" wrapText="1"/>
    </xf>
    <xf numFmtId="43" fontId="61" fillId="0" borderId="6" xfId="0" applyNumberFormat="1" applyFont="1" applyBorder="1" applyAlignment="1" applyProtection="1">
      <alignment horizontal="right" vertical="center" wrapText="1"/>
      <protection locked="0"/>
    </xf>
    <xf numFmtId="0" fontId="25" fillId="0" borderId="13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justify" vertical="center" wrapText="1"/>
    </xf>
    <xf numFmtId="0" fontId="25" fillId="0" borderId="9" xfId="0" applyFont="1" applyBorder="1" applyAlignment="1">
      <alignment horizontal="left" vertical="center" wrapText="1"/>
    </xf>
    <xf numFmtId="43" fontId="12" fillId="0" borderId="9" xfId="0" applyNumberFormat="1" applyFont="1" applyBorder="1" applyAlignment="1">
      <alignment horizontal="justify" vertical="center" wrapText="1"/>
    </xf>
    <xf numFmtId="0" fontId="12" fillId="0" borderId="8" xfId="0" applyFont="1" applyBorder="1" applyAlignment="1">
      <alignment horizontal="justify" vertical="center" wrapText="1"/>
    </xf>
    <xf numFmtId="0" fontId="12" fillId="0" borderId="9" xfId="0" applyFont="1" applyBorder="1" applyAlignment="1">
      <alignment horizontal="justify" vertical="center" wrapText="1"/>
    </xf>
    <xf numFmtId="0" fontId="25" fillId="0" borderId="6" xfId="0" applyFont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2" fillId="0" borderId="6" xfId="0" applyFont="1" applyBorder="1" applyAlignment="1">
      <alignment horizontal="justify" vertical="center" wrapText="1"/>
    </xf>
    <xf numFmtId="0" fontId="25" fillId="0" borderId="0" xfId="0" applyFont="1" applyAlignment="1">
      <alignment horizontal="justify" vertical="center" wrapText="1"/>
    </xf>
    <xf numFmtId="0" fontId="12" fillId="0" borderId="4" xfId="0" applyFont="1" applyBorder="1" applyAlignment="1">
      <alignment horizontal="left" vertical="top" wrapText="1"/>
    </xf>
    <xf numFmtId="43" fontId="12" fillId="0" borderId="6" xfId="0" applyNumberFormat="1" applyFont="1" applyBorder="1" applyAlignment="1" applyProtection="1">
      <alignment horizontal="right" vertical="center" wrapText="1"/>
      <protection locked="0"/>
    </xf>
    <xf numFmtId="0" fontId="12" fillId="0" borderId="4" xfId="0" applyFont="1" applyBorder="1" applyAlignment="1">
      <alignment horizontal="justify" vertical="center" wrapText="1"/>
    </xf>
    <xf numFmtId="43" fontId="12" fillId="0" borderId="6" xfId="0" applyNumberFormat="1" applyFont="1" applyBorder="1" applyAlignment="1">
      <alignment horizontal="right" vertical="center" wrapText="1"/>
    </xf>
    <xf numFmtId="43" fontId="12" fillId="0" borderId="9" xfId="0" applyNumberFormat="1" applyFont="1" applyBorder="1" applyAlignment="1" applyProtection="1">
      <alignment horizontal="right" vertical="center" wrapText="1"/>
      <protection locked="0"/>
    </xf>
    <xf numFmtId="43" fontId="12" fillId="0" borderId="6" xfId="0" applyNumberFormat="1" applyFont="1" applyBorder="1" applyAlignment="1">
      <alignment horizontal="justify" vertical="center" wrapText="1"/>
    </xf>
    <xf numFmtId="43" fontId="25" fillId="0" borderId="9" xfId="0" applyNumberFormat="1" applyFont="1" applyBorder="1" applyAlignment="1">
      <alignment horizontal="right" vertical="center" wrapText="1"/>
    </xf>
    <xf numFmtId="43" fontId="60" fillId="6" borderId="6" xfId="0" applyNumberFormat="1" applyFont="1" applyFill="1" applyBorder="1" applyAlignment="1">
      <alignment horizontal="right" vertical="center" wrapText="1"/>
    </xf>
    <xf numFmtId="43" fontId="70" fillId="0" borderId="4" xfId="0" applyNumberFormat="1" applyFont="1" applyBorder="1" applyAlignment="1">
      <alignment vertical="center"/>
    </xf>
    <xf numFmtId="43" fontId="71" fillId="0" borderId="4" xfId="0" applyNumberFormat="1" applyFont="1" applyBorder="1" applyAlignment="1">
      <alignment vertical="center"/>
    </xf>
    <xf numFmtId="43" fontId="71" fillId="0" borderId="6" xfId="0" applyNumberFormat="1" applyFont="1" applyBorder="1" applyAlignment="1">
      <alignment vertical="center"/>
    </xf>
    <xf numFmtId="43" fontId="71" fillId="0" borderId="4" xfId="0" applyNumberFormat="1" applyFont="1" applyBorder="1" applyAlignment="1" applyProtection="1">
      <alignment vertical="center"/>
      <protection locked="0"/>
    </xf>
    <xf numFmtId="0" fontId="70" fillId="0" borderId="9" xfId="0" applyFont="1" applyBorder="1" applyAlignment="1">
      <alignment horizontal="center" vertical="center" wrapText="1"/>
    </xf>
    <xf numFmtId="43" fontId="60" fillId="0" borderId="4" xfId="0" applyNumberFormat="1" applyFont="1" applyBorder="1" applyAlignment="1">
      <alignment horizontal="right" wrapText="1"/>
    </xf>
    <xf numFmtId="43" fontId="60" fillId="0" borderId="6" xfId="0" applyNumberFormat="1" applyFont="1" applyBorder="1" applyAlignment="1">
      <alignment horizontal="right" wrapText="1"/>
    </xf>
    <xf numFmtId="43" fontId="60" fillId="0" borderId="4" xfId="0" applyNumberFormat="1" applyFont="1" applyBorder="1" applyAlignment="1" applyProtection="1">
      <alignment horizontal="right" wrapText="1"/>
      <protection locked="0"/>
    </xf>
    <xf numFmtId="43" fontId="60" fillId="0" borderId="6" xfId="0" applyNumberFormat="1" applyFont="1" applyBorder="1" applyAlignment="1" applyProtection="1">
      <alignment horizontal="right" wrapText="1"/>
      <protection locked="0"/>
    </xf>
    <xf numFmtId="0" fontId="25" fillId="0" borderId="49" xfId="0" applyFont="1" applyBorder="1" applyAlignment="1">
      <alignment horizontal="justify" vertical="center" wrapText="1"/>
    </xf>
    <xf numFmtId="43" fontId="25" fillId="0" borderId="3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justify" vertical="center" wrapText="1"/>
    </xf>
    <xf numFmtId="0" fontId="25" fillId="0" borderId="3" xfId="0" applyFont="1" applyBorder="1" applyAlignment="1">
      <alignment horizontal="justify" vertical="center" wrapText="1"/>
    </xf>
    <xf numFmtId="0" fontId="61" fillId="0" borderId="8" xfId="0" applyFont="1" applyBorder="1" applyAlignment="1">
      <alignment horizontal="left" vertical="center"/>
    </xf>
    <xf numFmtId="0" fontId="61" fillId="0" borderId="51" xfId="0" applyFont="1" applyBorder="1" applyAlignment="1">
      <alignment horizontal="left" vertical="justify"/>
    </xf>
    <xf numFmtId="43" fontId="71" fillId="0" borderId="13" xfId="0" applyNumberFormat="1" applyFont="1" applyBorder="1" applyAlignment="1" applyProtection="1">
      <alignment vertical="center"/>
      <protection locked="0"/>
    </xf>
    <xf numFmtId="43" fontId="71" fillId="0" borderId="13" xfId="0" applyNumberFormat="1" applyFont="1" applyBorder="1" applyAlignment="1">
      <alignment vertical="center"/>
    </xf>
    <xf numFmtId="43" fontId="71" fillId="0" borderId="9" xfId="0" applyNumberFormat="1" applyFont="1" applyBorder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43" fontId="12" fillId="0" borderId="6" xfId="0" applyNumberFormat="1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43" fontId="12" fillId="0" borderId="6" xfId="0" applyNumberFormat="1" applyFont="1" applyBorder="1" applyAlignment="1" applyProtection="1">
      <alignment vertical="center"/>
      <protection locked="0"/>
    </xf>
    <xf numFmtId="0" fontId="25" fillId="0" borderId="5" xfId="0" applyFont="1" applyBorder="1" applyAlignment="1">
      <alignment horizontal="justify" vertical="center"/>
    </xf>
    <xf numFmtId="0" fontId="25" fillId="0" borderId="6" xfId="0" applyFont="1" applyBorder="1" applyAlignment="1">
      <alignment horizontal="justify" vertical="center"/>
    </xf>
    <xf numFmtId="43" fontId="25" fillId="0" borderId="6" xfId="0" applyNumberFormat="1" applyFont="1" applyBorder="1" applyAlignment="1">
      <alignment vertical="center"/>
    </xf>
    <xf numFmtId="43" fontId="25" fillId="0" borderId="6" xfId="0" applyNumberFormat="1" applyFont="1" applyBorder="1" applyAlignment="1" applyProtection="1">
      <alignment vertical="center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43" fontId="12" fillId="0" borderId="9" xfId="0" applyNumberFormat="1" applyFont="1" applyBorder="1" applyAlignment="1" applyProtection="1">
      <alignment vertical="center"/>
      <protection locked="0"/>
    </xf>
    <xf numFmtId="43" fontId="12" fillId="0" borderId="9" xfId="0" applyNumberFormat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12" fillId="0" borderId="0" xfId="0" applyNumberFormat="1" applyFont="1" applyAlignment="1" applyProtection="1">
      <alignment vertical="center"/>
      <protection locked="0"/>
    </xf>
    <xf numFmtId="43" fontId="12" fillId="0" borderId="0" xfId="0" applyNumberFormat="1" applyFont="1" applyAlignment="1">
      <alignment vertical="center"/>
    </xf>
    <xf numFmtId="0" fontId="71" fillId="0" borderId="7" xfId="0" applyFont="1" applyBorder="1" applyAlignment="1">
      <alignment horizontal="left" vertical="center"/>
    </xf>
    <xf numFmtId="0" fontId="71" fillId="0" borderId="0" xfId="0" applyFont="1" applyAlignment="1">
      <alignment horizontal="left" vertical="center"/>
    </xf>
    <xf numFmtId="41" fontId="61" fillId="0" borderId="6" xfId="0" applyNumberFormat="1" applyFont="1" applyBorder="1" applyAlignment="1" applyProtection="1">
      <alignment vertical="center" wrapText="1"/>
      <protection locked="0"/>
    </xf>
    <xf numFmtId="0" fontId="41" fillId="0" borderId="0" xfId="0" applyFont="1" applyAlignment="1">
      <alignment wrapText="1"/>
    </xf>
    <xf numFmtId="41" fontId="61" fillId="0" borderId="6" xfId="0" applyNumberFormat="1" applyFont="1" applyBorder="1" applyAlignment="1">
      <alignment vertical="center" wrapText="1"/>
    </xf>
    <xf numFmtId="41" fontId="61" fillId="0" borderId="6" xfId="0" applyNumberFormat="1" applyFont="1" applyBorder="1" applyAlignment="1">
      <alignment horizontal="right" vertical="center"/>
    </xf>
    <xf numFmtId="41" fontId="61" fillId="6" borderId="6" xfId="0" applyNumberFormat="1" applyFont="1" applyFill="1" applyBorder="1" applyAlignment="1">
      <alignment horizontal="right" vertical="center" wrapText="1"/>
    </xf>
    <xf numFmtId="41" fontId="60" fillId="0" borderId="6" xfId="0" applyNumberFormat="1" applyFont="1" applyBorder="1" applyAlignment="1">
      <alignment horizontal="right" vertical="center" wrapText="1"/>
    </xf>
    <xf numFmtId="41" fontId="60" fillId="0" borderId="6" xfId="0" applyNumberFormat="1" applyFont="1" applyBorder="1" applyAlignment="1">
      <alignment horizontal="right" vertical="center"/>
    </xf>
    <xf numFmtId="41" fontId="60" fillId="0" borderId="6" xfId="0" applyNumberFormat="1" applyFont="1" applyBorder="1" applyAlignment="1">
      <alignment vertical="center" wrapText="1"/>
    </xf>
    <xf numFmtId="41" fontId="60" fillId="0" borderId="6" xfId="0" applyNumberFormat="1" applyFont="1" applyBorder="1" applyAlignment="1" applyProtection="1">
      <alignment vertical="center" wrapText="1"/>
      <protection locked="0"/>
    </xf>
    <xf numFmtId="41" fontId="61" fillId="2" borderId="6" xfId="0" applyNumberFormat="1" applyFont="1" applyFill="1" applyBorder="1" applyAlignment="1">
      <alignment vertical="center" wrapText="1"/>
    </xf>
    <xf numFmtId="41" fontId="61" fillId="0" borderId="6" xfId="0" applyNumberFormat="1" applyFont="1" applyBorder="1" applyAlignment="1">
      <alignment horizontal="right" vertical="center" wrapText="1"/>
    </xf>
    <xf numFmtId="0" fontId="70" fillId="0" borderId="6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/>
    </xf>
    <xf numFmtId="0" fontId="72" fillId="0" borderId="0" xfId="0" applyFont="1" applyProtection="1">
      <protection locked="0"/>
    </xf>
    <xf numFmtId="0" fontId="73" fillId="0" borderId="0" xfId="0" applyFont="1" applyProtection="1">
      <protection locked="0"/>
    </xf>
    <xf numFmtId="0" fontId="74" fillId="0" borderId="0" xfId="0" applyFont="1" applyProtection="1">
      <protection locked="0"/>
    </xf>
    <xf numFmtId="0" fontId="67" fillId="0" borderId="3" xfId="0" applyFont="1" applyBorder="1" applyAlignment="1">
      <alignment horizontal="center" vertical="center"/>
    </xf>
    <xf numFmtId="43" fontId="61" fillId="0" borderId="4" xfId="0" applyNumberFormat="1" applyFont="1" applyBorder="1" applyAlignment="1" applyProtection="1">
      <alignment horizontal="right" vertical="center"/>
      <protection locked="0"/>
    </xf>
    <xf numFmtId="43" fontId="61" fillId="0" borderId="4" xfId="0" applyNumberFormat="1" applyFont="1" applyBorder="1" applyAlignment="1">
      <alignment horizontal="right" vertical="center"/>
    </xf>
    <xf numFmtId="0" fontId="61" fillId="0" borderId="51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top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60" fillId="0" borderId="5" xfId="0" applyFont="1" applyBorder="1" applyAlignment="1">
      <alignment horizontal="justify" vertical="center" wrapText="1"/>
    </xf>
    <xf numFmtId="0" fontId="60" fillId="0" borderId="6" xfId="0" applyFont="1" applyBorder="1" applyAlignment="1">
      <alignment horizontal="justify" vertical="center" wrapText="1"/>
    </xf>
    <xf numFmtId="0" fontId="60" fillId="4" borderId="9" xfId="0" applyFont="1" applyFill="1" applyBorder="1" applyAlignment="1">
      <alignment horizontal="center" vertical="center" wrapText="1"/>
    </xf>
    <xf numFmtId="0" fontId="61" fillId="0" borderId="5" xfId="0" applyFont="1" applyBorder="1" applyAlignment="1">
      <alignment horizontal="justify" vertical="center" wrapText="1"/>
    </xf>
    <xf numFmtId="0" fontId="61" fillId="0" borderId="6" xfId="0" applyFont="1" applyBorder="1" applyAlignment="1">
      <alignment horizontal="justify" vertical="center" wrapText="1"/>
    </xf>
    <xf numFmtId="0" fontId="61" fillId="0" borderId="0" xfId="0" applyFont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61" fillId="0" borderId="5" xfId="0" applyFont="1" applyBorder="1" applyAlignment="1">
      <alignment horizontal="left" vertical="center"/>
    </xf>
    <xf numFmtId="0" fontId="61" fillId="0" borderId="0" xfId="0" applyFont="1" applyAlignment="1">
      <alignment vertical="center"/>
    </xf>
    <xf numFmtId="0" fontId="61" fillId="0" borderId="50" xfId="0" applyFont="1" applyBorder="1" applyAlignment="1">
      <alignment vertical="center"/>
    </xf>
    <xf numFmtId="0" fontId="61" fillId="0" borderId="50" xfId="0" applyFont="1" applyBorder="1" applyAlignment="1">
      <alignment horizontal="left" vertical="justify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0" fontId="60" fillId="6" borderId="49" xfId="0" applyFont="1" applyFill="1" applyBorder="1" applyAlignment="1">
      <alignment horizontal="center" vertical="center" wrapText="1"/>
    </xf>
    <xf numFmtId="0" fontId="60" fillId="6" borderId="13" xfId="0" applyFont="1" applyFill="1" applyBorder="1" applyAlignment="1">
      <alignment horizontal="center" vertical="center" wrapText="1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3" fillId="0" borderId="16" xfId="0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2" xfId="0" applyFont="1" applyBorder="1" applyAlignment="1">
      <alignment horizontal="center" vertical="center"/>
    </xf>
    <xf numFmtId="0" fontId="60" fillId="0" borderId="5" xfId="0" applyFont="1" applyBorder="1" applyAlignment="1">
      <alignment vertical="center"/>
    </xf>
    <xf numFmtId="0" fontId="61" fillId="0" borderId="5" xfId="0" applyFont="1" applyBorder="1" applyAlignment="1">
      <alignment vertical="center"/>
    </xf>
    <xf numFmtId="0" fontId="61" fillId="0" borderId="6" xfId="0" applyFont="1" applyBorder="1" applyAlignment="1">
      <alignment horizontal="left" vertical="center" indent="1"/>
    </xf>
    <xf numFmtId="0" fontId="60" fillId="0" borderId="6" xfId="0" applyFont="1" applyBorder="1" applyAlignment="1">
      <alignment vertical="center"/>
    </xf>
    <xf numFmtId="0" fontId="60" fillId="0" borderId="5" xfId="0" applyFont="1" applyBorder="1" applyAlignment="1">
      <alignment vertical="center" wrapText="1"/>
    </xf>
    <xf numFmtId="0" fontId="59" fillId="4" borderId="0" xfId="0" applyFont="1" applyFill="1" applyAlignment="1">
      <alignment horizontal="center" vertical="center" wrapText="1"/>
    </xf>
    <xf numFmtId="0" fontId="61" fillId="0" borderId="5" xfId="0" applyFont="1" applyBorder="1" applyAlignment="1">
      <alignment vertical="center" wrapText="1"/>
    </xf>
    <xf numFmtId="3" fontId="3" fillId="0" borderId="9" xfId="0" applyNumberFormat="1" applyFont="1" applyBorder="1" applyAlignment="1">
      <alignment horizontal="right" vertical="center" wrapText="1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 applyProtection="1">
      <alignment vertical="center" wrapText="1"/>
      <protection locked="0"/>
    </xf>
    <xf numFmtId="4" fontId="11" fillId="0" borderId="10" xfId="0" applyNumberFormat="1" applyFont="1" applyBorder="1" applyAlignment="1" applyProtection="1">
      <alignment vertical="center"/>
      <protection locked="0"/>
    </xf>
    <xf numFmtId="4" fontId="11" fillId="0" borderId="12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76" fillId="0" borderId="9" xfId="0" applyFont="1" applyBorder="1" applyAlignment="1">
      <alignment horizontal="justify" vertical="center" wrapText="1"/>
    </xf>
    <xf numFmtId="0" fontId="76" fillId="6" borderId="9" xfId="0" applyFont="1" applyFill="1" applyBorder="1" applyAlignment="1">
      <alignment horizontal="justify" vertical="center" wrapText="1"/>
    </xf>
    <xf numFmtId="0" fontId="76" fillId="6" borderId="6" xfId="0" applyFont="1" applyFill="1" applyBorder="1" applyAlignment="1">
      <alignment horizontal="justify" vertical="center" wrapText="1"/>
    </xf>
    <xf numFmtId="0" fontId="76" fillId="0" borderId="6" xfId="0" applyFont="1" applyBorder="1" applyAlignment="1">
      <alignment horizontal="justify" vertical="center" wrapText="1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49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Border="1" applyAlignment="1" applyProtection="1">
      <alignment horizontal="right" vertical="center" wrapText="1"/>
      <protection locked="0"/>
    </xf>
    <xf numFmtId="4" fontId="3" fillId="0" borderId="4" xfId="0" applyNumberFormat="1" applyFont="1" applyBorder="1" applyAlignment="1">
      <alignment horizontal="right" vertical="center" wrapText="1"/>
    </xf>
    <xf numFmtId="3" fontId="1" fillId="0" borderId="4" xfId="0" applyNumberFormat="1" applyFont="1" applyBorder="1" applyAlignment="1" applyProtection="1">
      <alignment horizontal="right" vertical="center" wrapText="1"/>
      <protection locked="0"/>
    </xf>
    <xf numFmtId="3" fontId="1" fillId="0" borderId="4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 applyProtection="1">
      <alignment horizontal="right" vertical="center" wrapText="1"/>
      <protection locked="0"/>
    </xf>
    <xf numFmtId="3" fontId="1" fillId="0" borderId="13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0" fontId="33" fillId="0" borderId="56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3" fillId="0" borderId="56" xfId="0" applyFont="1" applyBorder="1" applyAlignment="1">
      <alignment horizontal="right" vertical="center"/>
    </xf>
    <xf numFmtId="0" fontId="71" fillId="0" borderId="5" xfId="0" applyFont="1" applyBorder="1" applyAlignment="1">
      <alignment horizontal="left" vertical="center"/>
    </xf>
    <xf numFmtId="0" fontId="70" fillId="0" borderId="9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77" fillId="0" borderId="9" xfId="0" applyFont="1" applyBorder="1" applyAlignment="1">
      <alignment horizontal="center" vertical="center" wrapText="1"/>
    </xf>
    <xf numFmtId="0" fontId="21" fillId="0" borderId="39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27" fillId="0" borderId="39" xfId="0" applyFont="1" applyBorder="1" applyAlignment="1" applyProtection="1">
      <alignment horizontal="center" vertical="center" wrapText="1"/>
      <protection locked="0"/>
    </xf>
    <xf numFmtId="4" fontId="19" fillId="0" borderId="45" xfId="0" applyNumberFormat="1" applyFont="1" applyBorder="1" applyAlignment="1">
      <alignment horizontal="right" vertical="center"/>
    </xf>
    <xf numFmtId="0" fontId="39" fillId="7" borderId="13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 wrapText="1"/>
    </xf>
    <xf numFmtId="0" fontId="39" fillId="7" borderId="9" xfId="0" applyFont="1" applyFill="1" applyBorder="1" applyAlignment="1">
      <alignment horizontal="center" vertical="center"/>
    </xf>
    <xf numFmtId="0" fontId="58" fillId="0" borderId="57" xfId="0" applyFont="1" applyBorder="1" applyAlignment="1">
      <alignment horizontal="justify" vertical="center"/>
    </xf>
    <xf numFmtId="0" fontId="58" fillId="0" borderId="58" xfId="0" applyFont="1" applyBorder="1" applyAlignment="1">
      <alignment horizontal="center" vertical="center" wrapText="1"/>
    </xf>
    <xf numFmtId="0" fontId="58" fillId="0" borderId="58" xfId="0" applyFont="1" applyBorder="1" applyAlignment="1">
      <alignment horizontal="center" vertical="center"/>
    </xf>
    <xf numFmtId="0" fontId="59" fillId="0" borderId="57" xfId="0" applyFont="1" applyBorder="1" applyAlignment="1">
      <alignment horizontal="justify" vertical="center"/>
    </xf>
    <xf numFmtId="43" fontId="58" fillId="0" borderId="58" xfId="12" applyFont="1" applyBorder="1" applyAlignment="1">
      <alignment horizontal="center" vertical="center" wrapText="1"/>
    </xf>
    <xf numFmtId="0" fontId="58" fillId="2" borderId="58" xfId="0" applyFont="1" applyFill="1" applyBorder="1" applyAlignment="1">
      <alignment horizontal="center" vertical="center" wrapText="1"/>
    </xf>
    <xf numFmtId="0" fontId="58" fillId="2" borderId="58" xfId="0" applyFont="1" applyFill="1" applyBorder="1" applyAlignment="1">
      <alignment horizontal="center" vertical="center"/>
    </xf>
    <xf numFmtId="43" fontId="58" fillId="0" borderId="58" xfId="12" applyFont="1" applyBorder="1" applyAlignment="1">
      <alignment horizontal="center" vertical="center"/>
    </xf>
    <xf numFmtId="0" fontId="78" fillId="0" borderId="57" xfId="0" applyFont="1" applyBorder="1" applyAlignment="1">
      <alignment horizontal="justify" vertical="center"/>
    </xf>
    <xf numFmtId="43" fontId="67" fillId="0" borderId="58" xfId="12" applyFont="1" applyBorder="1" applyAlignment="1" applyProtection="1">
      <alignment horizontal="center" vertical="center" wrapText="1"/>
      <protection locked="0"/>
    </xf>
    <xf numFmtId="0" fontId="67" fillId="2" borderId="58" xfId="0" applyFont="1" applyFill="1" applyBorder="1" applyAlignment="1">
      <alignment horizontal="center" vertical="center" wrapText="1"/>
    </xf>
    <xf numFmtId="0" fontId="67" fillId="2" borderId="58" xfId="0" applyFont="1" applyFill="1" applyBorder="1" applyAlignment="1">
      <alignment horizontal="center" vertical="center"/>
    </xf>
    <xf numFmtId="0" fontId="58" fillId="0" borderId="58" xfId="0" applyFont="1" applyBorder="1" applyAlignment="1">
      <alignment horizontal="justify" vertical="center" wrapText="1"/>
    </xf>
    <xf numFmtId="0" fontId="58" fillId="0" borderId="58" xfId="0" applyFont="1" applyBorder="1" applyAlignment="1">
      <alignment horizontal="justify" vertical="center"/>
    </xf>
    <xf numFmtId="43" fontId="67" fillId="0" borderId="58" xfId="12" applyFont="1" applyBorder="1" applyAlignment="1" applyProtection="1">
      <alignment horizontal="center" vertical="center"/>
      <protection locked="0"/>
    </xf>
    <xf numFmtId="0" fontId="67" fillId="0" borderId="58" xfId="0" applyFont="1" applyBorder="1" applyAlignment="1">
      <alignment horizontal="center" vertical="center" wrapText="1"/>
    </xf>
    <xf numFmtId="0" fontId="67" fillId="0" borderId="58" xfId="0" applyFont="1" applyBorder="1" applyAlignment="1">
      <alignment horizontal="center" vertical="center"/>
    </xf>
    <xf numFmtId="0" fontId="59" fillId="0" borderId="13" xfId="0" applyFont="1" applyBorder="1" applyAlignment="1">
      <alignment horizontal="left" vertical="center"/>
    </xf>
    <xf numFmtId="0" fontId="58" fillId="0" borderId="9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/>
    </xf>
    <xf numFmtId="43" fontId="58" fillId="0" borderId="9" xfId="12" applyFont="1" applyBorder="1" applyAlignment="1">
      <alignment horizontal="center" vertical="center" wrapText="1"/>
    </xf>
    <xf numFmtId="43" fontId="58" fillId="0" borderId="9" xfId="12" applyFont="1" applyBorder="1" applyAlignment="1">
      <alignment horizontal="center" vertical="center"/>
    </xf>
    <xf numFmtId="0" fontId="79" fillId="0" borderId="0" xfId="0" applyFont="1" applyAlignment="1">
      <alignment horizontal="left" vertical="center"/>
    </xf>
    <xf numFmtId="0" fontId="59" fillId="0" borderId="13" xfId="0" applyFont="1" applyBorder="1" applyAlignment="1">
      <alignment horizontal="left" vertical="center" wrapText="1"/>
    </xf>
    <xf numFmtId="0" fontId="59" fillId="0" borderId="57" xfId="0" applyFont="1" applyBorder="1" applyAlignment="1">
      <alignment horizontal="left" vertical="center" wrapText="1"/>
    </xf>
    <xf numFmtId="0" fontId="3" fillId="0" borderId="61" xfId="0" applyFont="1" applyBorder="1" applyAlignment="1" applyProtection="1">
      <alignment horizontal="center" vertical="center" wrapText="1"/>
      <protection locked="0"/>
    </xf>
    <xf numFmtId="0" fontId="3" fillId="4" borderId="61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22" fillId="0" borderId="0" xfId="0" applyFont="1" applyAlignment="1">
      <alignment vertical="center"/>
    </xf>
    <xf numFmtId="0" fontId="81" fillId="0" borderId="0" xfId="0" applyFont="1" applyAlignment="1" applyProtection="1">
      <alignment horizontal="center" vertical="center"/>
      <protection locked="0"/>
    </xf>
    <xf numFmtId="0" fontId="82" fillId="0" borderId="0" xfId="0" applyFont="1" applyAlignment="1" applyProtection="1">
      <alignment horizontal="left" vertical="center"/>
      <protection locked="0"/>
    </xf>
    <xf numFmtId="4" fontId="82" fillId="0" borderId="0" xfId="0" applyNumberFormat="1" applyFont="1" applyAlignment="1" applyProtection="1">
      <alignment horizontal="right" vertical="center" wrapText="1"/>
      <protection locked="0"/>
    </xf>
    <xf numFmtId="4" fontId="82" fillId="0" borderId="0" xfId="0" applyNumberFormat="1" applyFont="1" applyAlignment="1" applyProtection="1">
      <alignment vertical="center"/>
      <protection locked="0"/>
    </xf>
    <xf numFmtId="0" fontId="85" fillId="0" borderId="0" xfId="0" applyFont="1" applyAlignment="1" applyProtection="1">
      <alignment vertical="center"/>
      <protection locked="0"/>
    </xf>
    <xf numFmtId="0" fontId="82" fillId="0" borderId="0" xfId="0" applyFont="1" applyAlignment="1" applyProtection="1">
      <alignment vertical="center"/>
      <protection locked="0"/>
    </xf>
    <xf numFmtId="0" fontId="32" fillId="0" borderId="19" xfId="0" applyFont="1" applyBorder="1" applyAlignment="1">
      <alignment horizontal="center"/>
    </xf>
    <xf numFmtId="0" fontId="32" fillId="0" borderId="19" xfId="0" applyFont="1" applyBorder="1"/>
    <xf numFmtId="0" fontId="33" fillId="2" borderId="31" xfId="0" applyFont="1" applyFill="1" applyBorder="1" applyAlignment="1">
      <alignment vertical="center"/>
    </xf>
    <xf numFmtId="0" fontId="33" fillId="2" borderId="32" xfId="0" applyFont="1" applyFill="1" applyBorder="1" applyAlignment="1">
      <alignment vertical="center"/>
    </xf>
    <xf numFmtId="0" fontId="33" fillId="2" borderId="33" xfId="0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87" fillId="0" borderId="0" xfId="0" applyFont="1" applyAlignment="1">
      <alignment wrapText="1"/>
    </xf>
    <xf numFmtId="0" fontId="33" fillId="2" borderId="32" xfId="0" applyFont="1" applyFill="1" applyBorder="1" applyAlignment="1">
      <alignment horizontal="right" vertical="center"/>
    </xf>
    <xf numFmtId="43" fontId="0" fillId="0" borderId="0" xfId="12" applyFont="1" applyAlignment="1">
      <alignment horizontal="center"/>
    </xf>
    <xf numFmtId="43" fontId="92" fillId="0" borderId="19" xfId="12" applyFont="1" applyBorder="1" applyAlignment="1">
      <alignment horizontal="center" vertical="center"/>
    </xf>
    <xf numFmtId="0" fontId="92" fillId="0" borderId="19" xfId="0" applyFont="1" applyBorder="1" applyAlignment="1">
      <alignment horizontal="justify" vertical="center"/>
    </xf>
    <xf numFmtId="43" fontId="93" fillId="0" borderId="19" xfId="12" applyFont="1" applyBorder="1" applyAlignment="1">
      <alignment horizontal="center" vertical="center"/>
    </xf>
    <xf numFmtId="0" fontId="93" fillId="0" borderId="19" xfId="0" applyFont="1" applyBorder="1" applyAlignment="1">
      <alignment horizontal="justify" vertical="center"/>
    </xf>
    <xf numFmtId="0" fontId="0" fillId="8" borderId="0" xfId="0" applyFill="1"/>
    <xf numFmtId="43" fontId="92" fillId="8" borderId="19" xfId="12" applyFont="1" applyFill="1" applyBorder="1" applyAlignment="1">
      <alignment horizontal="center" vertical="center"/>
    </xf>
    <xf numFmtId="0" fontId="92" fillId="8" borderId="19" xfId="0" applyFont="1" applyFill="1" applyBorder="1" applyAlignment="1">
      <alignment horizontal="justify" vertical="center"/>
    </xf>
    <xf numFmtId="43" fontId="94" fillId="0" borderId="19" xfId="12" applyFont="1" applyBorder="1" applyAlignment="1">
      <alignment horizontal="center" vertical="center"/>
    </xf>
    <xf numFmtId="43" fontId="93" fillId="0" borderId="19" xfId="12" applyFont="1" applyFill="1" applyBorder="1" applyAlignment="1">
      <alignment horizontal="center" vertical="center"/>
    </xf>
    <xf numFmtId="43" fontId="95" fillId="0" borderId="19" xfId="12" applyFont="1" applyFill="1" applyBorder="1" applyAlignment="1">
      <alignment horizontal="center" vertical="center"/>
    </xf>
    <xf numFmtId="43" fontId="95" fillId="0" borderId="19" xfId="12" applyFont="1" applyBorder="1" applyAlignment="1">
      <alignment horizontal="center" vertical="center"/>
    </xf>
    <xf numFmtId="0" fontId="96" fillId="0" borderId="19" xfId="0" applyFont="1" applyBorder="1" applyAlignment="1">
      <alignment horizontal="justify" vertical="center"/>
    </xf>
    <xf numFmtId="43" fontId="93" fillId="8" borderId="19" xfId="12" applyFont="1" applyFill="1" applyBorder="1" applyAlignment="1">
      <alignment horizontal="center" vertical="center"/>
    </xf>
    <xf numFmtId="43" fontId="92" fillId="0" borderId="6" xfId="12" applyFont="1" applyBorder="1" applyAlignment="1">
      <alignment horizontal="center" vertical="center"/>
    </xf>
    <xf numFmtId="43" fontId="92" fillId="0" borderId="3" xfId="12" applyFont="1" applyBorder="1" applyAlignment="1">
      <alignment horizontal="center" vertical="center"/>
    </xf>
    <xf numFmtId="43" fontId="15" fillId="0" borderId="0" xfId="0" applyNumberFormat="1" applyFont="1" applyAlignment="1">
      <alignment wrapText="1"/>
    </xf>
    <xf numFmtId="0" fontId="7" fillId="0" borderId="0" xfId="0" applyFont="1" applyProtection="1">
      <protection locked="0"/>
    </xf>
    <xf numFmtId="43" fontId="15" fillId="0" borderId="6" xfId="0" applyNumberFormat="1" applyFont="1" applyBorder="1" applyAlignment="1">
      <alignment wrapText="1"/>
    </xf>
    <xf numFmtId="43" fontId="3" fillId="0" borderId="0" xfId="0" applyNumberFormat="1" applyFont="1" applyAlignment="1">
      <alignment wrapText="1"/>
    </xf>
    <xf numFmtId="43" fontId="3" fillId="0" borderId="6" xfId="0" applyNumberFormat="1" applyFont="1" applyBorder="1" applyAlignment="1">
      <alignment wrapText="1"/>
    </xf>
    <xf numFmtId="0" fontId="7" fillId="0" borderId="0" xfId="0" applyFont="1" applyAlignment="1" applyProtection="1">
      <alignment horizontal="left" wrapText="1"/>
      <protection locked="0"/>
    </xf>
    <xf numFmtId="43" fontId="3" fillId="0" borderId="0" xfId="0" applyNumberFormat="1" applyFont="1" applyAlignment="1">
      <alignment vertical="center" wrapText="1"/>
    </xf>
    <xf numFmtId="43" fontId="3" fillId="0" borderId="6" xfId="0" applyNumberFormat="1" applyFont="1" applyBorder="1" applyAlignment="1">
      <alignment vertical="center" wrapText="1"/>
    </xf>
    <xf numFmtId="43" fontId="15" fillId="0" borderId="0" xfId="0" applyNumberFormat="1" applyFont="1"/>
    <xf numFmtId="43" fontId="15" fillId="0" borderId="6" xfId="0" applyNumberFormat="1" applyFont="1" applyBorder="1"/>
    <xf numFmtId="0" fontId="98" fillId="0" borderId="0" xfId="0" applyFont="1" applyAlignment="1" applyProtection="1">
      <alignment vertical="center" wrapText="1"/>
      <protection locked="0"/>
    </xf>
    <xf numFmtId="0" fontId="98" fillId="0" borderId="5" xfId="0" applyFont="1" applyBorder="1" applyAlignment="1" applyProtection="1">
      <alignment vertical="center" wrapText="1"/>
      <protection locked="0"/>
    </xf>
    <xf numFmtId="0" fontId="21" fillId="0" borderId="5" xfId="0" applyFont="1" applyBorder="1" applyAlignment="1" applyProtection="1">
      <alignment horizontal="left" vertical="top"/>
      <protection locked="0"/>
    </xf>
    <xf numFmtId="0" fontId="21" fillId="0" borderId="0" xfId="0" applyFont="1" applyAlignment="1" applyProtection="1">
      <alignment horizontal="left" vertical="top"/>
      <protection locked="0"/>
    </xf>
    <xf numFmtId="43" fontId="6" fillId="0" borderId="0" xfId="12" applyFont="1" applyFill="1" applyBorder="1" applyAlignment="1" applyProtection="1">
      <alignment horizontal="right" vertical="top"/>
    </xf>
    <xf numFmtId="43" fontId="6" fillId="0" borderId="6" xfId="12" applyFont="1" applyFill="1" applyBorder="1" applyAlignment="1" applyProtection="1">
      <alignment horizontal="right" vertical="top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43" fontId="7" fillId="0" borderId="0" xfId="12" applyFont="1" applyFill="1" applyBorder="1" applyAlignment="1" applyProtection="1">
      <alignment horizontal="right" vertical="top"/>
    </xf>
    <xf numFmtId="43" fontId="7" fillId="0" borderId="6" xfId="12" applyFont="1" applyFill="1" applyBorder="1" applyAlignment="1" applyProtection="1">
      <alignment horizontal="right" vertical="top"/>
    </xf>
    <xf numFmtId="0" fontId="21" fillId="3" borderId="40" xfId="0" applyFont="1" applyFill="1" applyBorder="1" applyAlignment="1" applyProtection="1">
      <alignment horizontal="center" vertical="center"/>
      <protection locked="0"/>
    </xf>
    <xf numFmtId="0" fontId="25" fillId="0" borderId="5" xfId="0" applyFont="1" applyBorder="1" applyAlignment="1">
      <alignment horizontal="left"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2" borderId="61" xfId="0" applyFont="1" applyFill="1" applyBorder="1" applyAlignment="1" applyProtection="1">
      <alignment horizontal="center" vertical="top"/>
      <protection locked="0"/>
    </xf>
    <xf numFmtId="0" fontId="21" fillId="3" borderId="55" xfId="0" applyFont="1" applyFill="1" applyBorder="1" applyAlignment="1" applyProtection="1">
      <alignment vertical="center"/>
      <protection locked="0"/>
    </xf>
    <xf numFmtId="0" fontId="21" fillId="3" borderId="20" xfId="0" applyFont="1" applyFill="1" applyBorder="1" applyAlignment="1" applyProtection="1">
      <alignment vertical="center"/>
      <protection locked="0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0" fontId="3" fillId="0" borderId="64" xfId="0" applyFont="1" applyBorder="1" applyAlignment="1">
      <alignment horizontal="center" vertical="center" wrapText="1"/>
    </xf>
    <xf numFmtId="0" fontId="3" fillId="0" borderId="64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center" vertical="center" wrapText="1"/>
      <protection locked="0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4" fontId="11" fillId="0" borderId="17" xfId="0" applyNumberFormat="1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33" fillId="0" borderId="20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3" fillId="0" borderId="15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left"/>
      <protection locked="0"/>
    </xf>
    <xf numFmtId="0" fontId="25" fillId="0" borderId="7" xfId="0" applyFont="1" applyBorder="1" applyAlignment="1">
      <alignment horizontal="left" vertical="center"/>
    </xf>
    <xf numFmtId="0" fontId="33" fillId="0" borderId="25" xfId="0" applyFont="1" applyBorder="1" applyAlignment="1" applyProtection="1">
      <alignment horizontal="center" vertical="center"/>
      <protection locked="0"/>
    </xf>
    <xf numFmtId="0" fontId="99" fillId="0" borderId="0" xfId="14" applyFont="1" applyAlignment="1" applyProtection="1">
      <alignment horizontal="center" vertical="center"/>
      <protection locked="0"/>
    </xf>
    <xf numFmtId="4" fontId="33" fillId="0" borderId="17" xfId="0" applyNumberFormat="1" applyFont="1" applyBorder="1" applyAlignment="1">
      <alignment horizontal="right" vertical="center" wrapText="1"/>
    </xf>
    <xf numFmtId="4" fontId="33" fillId="0" borderId="14" xfId="6" applyNumberFormat="1" applyFont="1" applyBorder="1" applyAlignment="1" applyProtection="1">
      <alignment horizontal="right" vertical="center" wrapText="1"/>
    </xf>
    <xf numFmtId="4" fontId="33" fillId="0" borderId="6" xfId="6" applyNumberFormat="1" applyFont="1" applyBorder="1" applyAlignment="1" applyProtection="1">
      <alignment horizontal="right" vertical="center" wrapText="1"/>
    </xf>
    <xf numFmtId="0" fontId="100" fillId="0" borderId="0" xfId="0" applyFont="1" applyProtection="1">
      <protection locked="0"/>
    </xf>
    <xf numFmtId="0" fontId="104" fillId="0" borderId="0" xfId="0" applyFont="1"/>
    <xf numFmtId="0" fontId="105" fillId="0" borderId="0" xfId="0" applyFont="1"/>
    <xf numFmtId="0" fontId="102" fillId="4" borderId="19" xfId="0" applyFont="1" applyFill="1" applyBorder="1" applyAlignment="1">
      <alignment horizontal="center" vertical="center" wrapText="1" readingOrder="1"/>
    </xf>
    <xf numFmtId="0" fontId="102" fillId="9" borderId="19" xfId="0" applyFont="1" applyFill="1" applyBorder="1" applyAlignment="1">
      <alignment horizontal="center" vertical="center" wrapText="1" readingOrder="1"/>
    </xf>
    <xf numFmtId="0" fontId="106" fillId="4" borderId="19" xfId="0" applyFont="1" applyFill="1" applyBorder="1" applyAlignment="1">
      <alignment horizontal="center" vertical="center" wrapText="1" readingOrder="1"/>
    </xf>
    <xf numFmtId="0" fontId="108" fillId="4" borderId="65" xfId="0" applyFont="1" applyFill="1" applyBorder="1" applyAlignment="1">
      <alignment horizontal="center" vertical="center" wrapText="1" readingOrder="1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08" fillId="4" borderId="66" xfId="0" applyFont="1" applyFill="1" applyBorder="1" applyAlignment="1">
      <alignment horizontal="center" vertical="center" wrapText="1" readingOrder="1"/>
    </xf>
    <xf numFmtId="0" fontId="4" fillId="4" borderId="65" xfId="0" applyFont="1" applyFill="1" applyBorder="1" applyAlignment="1">
      <alignment horizontal="center" vertical="center" wrapText="1"/>
    </xf>
    <xf numFmtId="0" fontId="108" fillId="4" borderId="19" xfId="0" applyFont="1" applyFill="1" applyBorder="1" applyAlignment="1">
      <alignment horizontal="center" vertical="center" wrapText="1"/>
    </xf>
    <xf numFmtId="0" fontId="109" fillId="0" borderId="0" xfId="0" applyFont="1"/>
    <xf numFmtId="0" fontId="110" fillId="0" borderId="0" xfId="0" applyFont="1"/>
    <xf numFmtId="0" fontId="109" fillId="0" borderId="0" xfId="0" applyFont="1" applyAlignment="1">
      <alignment horizontal="left"/>
    </xf>
    <xf numFmtId="0" fontId="101" fillId="0" borderId="0" xfId="0" applyFont="1" applyAlignment="1">
      <alignment vertical="top" wrapText="1"/>
    </xf>
    <xf numFmtId="0" fontId="114" fillId="11" borderId="73" xfId="0" applyFont="1" applyFill="1" applyBorder="1" applyAlignment="1">
      <alignment horizontal="center" vertical="top"/>
    </xf>
    <xf numFmtId="0" fontId="114" fillId="11" borderId="69" xfId="0" applyFont="1" applyFill="1" applyBorder="1" applyAlignment="1">
      <alignment horizontal="center" vertical="top"/>
    </xf>
    <xf numFmtId="0" fontId="0" fillId="3" borderId="75" xfId="0" applyFill="1" applyBorder="1" applyAlignment="1">
      <alignment vertical="top" wrapText="1"/>
    </xf>
    <xf numFmtId="0" fontId="0" fillId="3" borderId="75" xfId="0" applyFill="1" applyBorder="1" applyAlignment="1">
      <alignment horizontal="center" vertical="top" wrapText="1"/>
    </xf>
    <xf numFmtId="0" fontId="0" fillId="12" borderId="73" xfId="0" applyFill="1" applyBorder="1" applyAlignment="1">
      <alignment vertical="top" wrapText="1"/>
    </xf>
    <xf numFmtId="0" fontId="0" fillId="13" borderId="73" xfId="0" applyFill="1" applyBorder="1" applyAlignment="1">
      <alignment horizontal="center" vertical="top" wrapText="1"/>
    </xf>
    <xf numFmtId="0" fontId="0" fillId="12" borderId="77" xfId="0" applyFill="1" applyBorder="1" applyAlignment="1">
      <alignment vertical="top" wrapText="1"/>
    </xf>
    <xf numFmtId="0" fontId="0" fillId="3" borderId="85" xfId="0" applyFill="1" applyBorder="1" applyAlignment="1">
      <alignment vertical="top" wrapText="1"/>
    </xf>
    <xf numFmtId="0" fontId="0" fillId="13" borderId="86" xfId="0" applyFill="1" applyBorder="1" applyAlignment="1">
      <alignment vertical="top" wrapText="1"/>
    </xf>
    <xf numFmtId="0" fontId="0" fillId="3" borderId="68" xfId="0" applyFill="1" applyBorder="1" applyAlignment="1">
      <alignment vertical="top" wrapText="1"/>
    </xf>
    <xf numFmtId="0" fontId="0" fillId="3" borderId="68" xfId="0" applyFill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69" xfId="0" applyBorder="1" applyAlignment="1">
      <alignment vertical="top"/>
    </xf>
    <xf numFmtId="0" fontId="0" fillId="0" borderId="83" xfId="0" applyBorder="1" applyAlignment="1">
      <alignment vertical="top"/>
    </xf>
    <xf numFmtId="0" fontId="0" fillId="0" borderId="87" xfId="0" applyBorder="1" applyAlignment="1">
      <alignment vertical="top"/>
    </xf>
    <xf numFmtId="0" fontId="114" fillId="11" borderId="77" xfId="0" applyFont="1" applyFill="1" applyBorder="1" applyAlignment="1">
      <alignment horizontal="center" vertical="top"/>
    </xf>
    <xf numFmtId="0" fontId="40" fillId="12" borderId="73" xfId="0" applyFont="1" applyFill="1" applyBorder="1" applyAlignment="1">
      <alignment horizontal="center" vertical="top" wrapText="1"/>
    </xf>
    <xf numFmtId="0" fontId="120" fillId="14" borderId="28" xfId="0" applyFont="1" applyFill="1" applyBorder="1" applyAlignment="1">
      <alignment horizontal="center" vertical="center" wrapText="1"/>
    </xf>
    <xf numFmtId="0" fontId="59" fillId="15" borderId="88" xfId="0" applyFont="1" applyFill="1" applyBorder="1" applyAlignment="1">
      <alignment horizontal="center" vertical="center" textRotation="90" wrapText="1"/>
    </xf>
    <xf numFmtId="0" fontId="59" fillId="15" borderId="88" xfId="0" applyFont="1" applyFill="1" applyBorder="1" applyAlignment="1">
      <alignment horizontal="center" vertical="center" textRotation="90"/>
    </xf>
    <xf numFmtId="0" fontId="59" fillId="15" borderId="23" xfId="0" applyFont="1" applyFill="1" applyBorder="1" applyAlignment="1">
      <alignment horizontal="center" vertical="center" textRotation="90"/>
    </xf>
    <xf numFmtId="0" fontId="59" fillId="16" borderId="23" xfId="0" applyFont="1" applyFill="1" applyBorder="1" applyAlignment="1">
      <alignment horizontal="center" vertical="center" textRotation="90"/>
    </xf>
    <xf numFmtId="0" fontId="59" fillId="16" borderId="24" xfId="0" applyFont="1" applyFill="1" applyBorder="1" applyAlignment="1">
      <alignment horizontal="center" vertical="center" textRotation="90"/>
    </xf>
    <xf numFmtId="0" fontId="59" fillId="17" borderId="88" xfId="0" applyFont="1" applyFill="1" applyBorder="1" applyAlignment="1">
      <alignment horizontal="center" vertical="center" textRotation="90" wrapText="1"/>
    </xf>
    <xf numFmtId="0" fontId="59" fillId="17" borderId="24" xfId="0" applyFont="1" applyFill="1" applyBorder="1" applyAlignment="1">
      <alignment horizontal="center" vertical="center" textRotation="90" wrapText="1"/>
    </xf>
    <xf numFmtId="0" fontId="59" fillId="18" borderId="88" xfId="0" applyFont="1" applyFill="1" applyBorder="1" applyAlignment="1">
      <alignment horizontal="center" vertical="center" textRotation="90" wrapText="1"/>
    </xf>
    <xf numFmtId="0" fontId="59" fillId="18" borderId="23" xfId="0" applyFont="1" applyFill="1" applyBorder="1" applyAlignment="1">
      <alignment horizontal="center" vertical="center" textRotation="90" wrapText="1"/>
    </xf>
    <xf numFmtId="0" fontId="59" fillId="18" borderId="89" xfId="0" applyFont="1" applyFill="1" applyBorder="1" applyAlignment="1">
      <alignment horizontal="center" vertical="center" textRotation="90" wrapText="1"/>
    </xf>
    <xf numFmtId="0" fontId="121" fillId="19" borderId="88" xfId="0" applyFont="1" applyFill="1" applyBorder="1" applyAlignment="1">
      <alignment horizontal="center" vertical="center" textRotation="90" wrapText="1"/>
    </xf>
    <xf numFmtId="0" fontId="121" fillId="19" borderId="90" xfId="0" applyFont="1" applyFill="1" applyBorder="1" applyAlignment="1">
      <alignment horizontal="center" vertical="center" textRotation="90" wrapText="1"/>
    </xf>
    <xf numFmtId="0" fontId="121" fillId="19" borderId="23" xfId="0" applyFont="1" applyFill="1" applyBorder="1" applyAlignment="1">
      <alignment horizontal="center" vertical="center" textRotation="90" wrapText="1"/>
    </xf>
    <xf numFmtId="0" fontId="121" fillId="19" borderId="24" xfId="0" applyFont="1" applyFill="1" applyBorder="1" applyAlignment="1">
      <alignment horizontal="center" vertical="center" textRotation="90" wrapText="1"/>
    </xf>
    <xf numFmtId="1" fontId="0" fillId="20" borderId="17" xfId="0" applyNumberFormat="1" applyFill="1" applyBorder="1" applyAlignment="1">
      <alignment horizontal="center"/>
    </xf>
    <xf numFmtId="0" fontId="0" fillId="20" borderId="17" xfId="0" applyFill="1" applyBorder="1" applyAlignment="1">
      <alignment horizontal="center"/>
    </xf>
    <xf numFmtId="0" fontId="0" fillId="20" borderId="16" xfId="0" applyFill="1" applyBorder="1" applyAlignment="1">
      <alignment horizontal="center"/>
    </xf>
    <xf numFmtId="0" fontId="76" fillId="6" borderId="13" xfId="0" applyFont="1" applyFill="1" applyBorder="1" applyAlignment="1">
      <alignment horizontal="justify" vertical="center" wrapText="1"/>
    </xf>
    <xf numFmtId="0" fontId="76" fillId="0" borderId="13" xfId="0" applyFont="1" applyBorder="1" applyAlignment="1">
      <alignment horizontal="justify" vertical="center" wrapText="1"/>
    </xf>
    <xf numFmtId="0" fontId="11" fillId="0" borderId="5" xfId="0" applyFont="1" applyBorder="1" applyAlignment="1" applyProtection="1">
      <alignment vertical="center" wrapText="1"/>
      <protection locked="0"/>
    </xf>
    <xf numFmtId="0" fontId="3" fillId="0" borderId="42" xfId="0" applyFont="1" applyBorder="1" applyAlignment="1" applyProtection="1">
      <alignment horizontal="center" vertical="center" wrapText="1"/>
      <protection locked="0"/>
    </xf>
    <xf numFmtId="0" fontId="3" fillId="4" borderId="21" xfId="0" applyFont="1" applyFill="1" applyBorder="1" applyAlignment="1" applyProtection="1">
      <alignment horizontal="center" vertical="center" wrapText="1"/>
      <protection locked="0"/>
    </xf>
    <xf numFmtId="0" fontId="3" fillId="0" borderId="43" xfId="0" applyFont="1" applyBorder="1" applyAlignment="1" applyProtection="1">
      <alignment horizontal="center" vertical="center" wrapText="1"/>
      <protection locked="0"/>
    </xf>
    <xf numFmtId="0" fontId="92" fillId="0" borderId="0" xfId="0" applyFont="1" applyAlignment="1">
      <alignment horizontal="center" vertical="center"/>
    </xf>
    <xf numFmtId="0" fontId="122" fillId="0" borderId="0" xfId="0" applyFont="1"/>
    <xf numFmtId="0" fontId="58" fillId="6" borderId="0" xfId="0" applyFont="1" applyFill="1" applyAlignment="1">
      <alignment horizontal="center" vertical="center"/>
    </xf>
    <xf numFmtId="0" fontId="58" fillId="6" borderId="13" xfId="0" applyFont="1" applyFill="1" applyBorder="1" applyAlignment="1">
      <alignment horizontal="center" vertical="center" wrapText="1"/>
    </xf>
    <xf numFmtId="0" fontId="67" fillId="6" borderId="9" xfId="0" applyFont="1" applyFill="1" applyBorder="1" applyAlignment="1">
      <alignment horizontal="center" vertical="center" wrapText="1"/>
    </xf>
    <xf numFmtId="0" fontId="67" fillId="6" borderId="11" xfId="0" applyFont="1" applyFill="1" applyBorder="1" applyAlignment="1">
      <alignment horizontal="center" vertical="center"/>
    </xf>
    <xf numFmtId="0" fontId="67" fillId="6" borderId="61" xfId="0" applyFont="1" applyFill="1" applyBorder="1" applyAlignment="1">
      <alignment horizontal="center" vertical="center" wrapText="1"/>
    </xf>
    <xf numFmtId="0" fontId="58" fillId="21" borderId="8" xfId="0" applyFont="1" applyFill="1" applyBorder="1" applyAlignment="1">
      <alignment horizontal="center" vertical="center" wrapText="1"/>
    </xf>
    <xf numFmtId="0" fontId="58" fillId="21" borderId="9" xfId="0" applyFont="1" applyFill="1" applyBorder="1" applyAlignment="1">
      <alignment horizontal="center" vertical="center" wrapText="1"/>
    </xf>
    <xf numFmtId="0" fontId="58" fillId="6" borderId="8" xfId="0" applyFont="1" applyFill="1" applyBorder="1" applyAlignment="1">
      <alignment vertical="center" wrapText="1"/>
    </xf>
    <xf numFmtId="0" fontId="58" fillId="6" borderId="9" xfId="0" applyFont="1" applyFill="1" applyBorder="1" applyAlignment="1">
      <alignment vertical="center" wrapText="1"/>
    </xf>
    <xf numFmtId="0" fontId="58" fillId="22" borderId="7" xfId="0" applyFont="1" applyFill="1" applyBorder="1" applyAlignment="1">
      <alignment horizontal="center" vertical="center" wrapText="1"/>
    </xf>
    <xf numFmtId="0" fontId="67" fillId="22" borderId="8" xfId="0" applyFont="1" applyFill="1" applyBorder="1" applyAlignment="1">
      <alignment horizontal="center" vertical="center" wrapText="1"/>
    </xf>
    <xf numFmtId="0" fontId="67" fillId="22" borderId="8" xfId="0" applyFont="1" applyFill="1" applyBorder="1" applyAlignment="1">
      <alignment vertical="center" wrapText="1"/>
    </xf>
    <xf numFmtId="0" fontId="67" fillId="22" borderId="9" xfId="0" applyFont="1" applyFill="1" applyBorder="1" applyAlignment="1">
      <alignment horizontal="center" vertical="center" wrapText="1"/>
    </xf>
    <xf numFmtId="0" fontId="58" fillId="0" borderId="7" xfId="0" applyFont="1" applyBorder="1" applyAlignment="1">
      <alignment horizontal="center" vertical="center" wrapText="1"/>
    </xf>
    <xf numFmtId="0" fontId="124" fillId="0" borderId="8" xfId="0" applyFont="1" applyBorder="1" applyAlignment="1">
      <alignment horizontal="center" vertical="center"/>
    </xf>
    <xf numFmtId="0" fontId="124" fillId="0" borderId="8" xfId="0" applyFont="1" applyBorder="1" applyAlignment="1">
      <alignment vertical="center" wrapText="1"/>
    </xf>
    <xf numFmtId="0" fontId="67" fillId="0" borderId="4" xfId="0" applyFont="1" applyBorder="1" applyAlignment="1">
      <alignment horizontal="center" vertical="center" wrapText="1"/>
    </xf>
    <xf numFmtId="0" fontId="125" fillId="0" borderId="6" xfId="0" applyFont="1" applyBorder="1" applyAlignment="1">
      <alignment horizontal="center" vertical="center" wrapText="1"/>
    </xf>
    <xf numFmtId="0" fontId="67" fillId="0" borderId="6" xfId="0" applyFont="1" applyBorder="1" applyAlignment="1">
      <alignment horizontal="center" vertical="center" wrapText="1"/>
    </xf>
    <xf numFmtId="0" fontId="67" fillId="0" borderId="6" xfId="0" applyFont="1" applyBorder="1" applyAlignment="1">
      <alignment vertical="center" wrapText="1"/>
    </xf>
    <xf numFmtId="0" fontId="67" fillId="0" borderId="0" xfId="0" applyFont="1" applyAlignment="1">
      <alignment horizontal="center" vertical="center" wrapText="1"/>
    </xf>
    <xf numFmtId="0" fontId="67" fillId="0" borderId="49" xfId="0" applyFont="1" applyBorder="1" applyAlignment="1">
      <alignment horizontal="center" vertical="center" wrapText="1"/>
    </xf>
    <xf numFmtId="0" fontId="125" fillId="0" borderId="3" xfId="0" applyFont="1" applyBorder="1" applyAlignment="1">
      <alignment horizontal="center" vertical="center" wrapText="1"/>
    </xf>
    <xf numFmtId="0" fontId="67" fillId="0" borderId="3" xfId="0" applyFont="1" applyBorder="1" applyAlignment="1">
      <alignment horizontal="center" vertical="center" wrapText="1"/>
    </xf>
    <xf numFmtId="0" fontId="67" fillId="0" borderId="3" xfId="0" applyFont="1" applyBorder="1" applyAlignment="1">
      <alignment vertical="center" wrapText="1"/>
    </xf>
    <xf numFmtId="0" fontId="67" fillId="0" borderId="2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67" fillId="22" borderId="11" xfId="0" applyFont="1" applyFill="1" applyBorder="1" applyAlignment="1">
      <alignment horizontal="center" vertical="center" wrapText="1"/>
    </xf>
    <xf numFmtId="0" fontId="67" fillId="22" borderId="11" xfId="0" applyFont="1" applyFill="1" applyBorder="1" applyAlignment="1">
      <alignment vertical="center" wrapText="1"/>
    </xf>
    <xf numFmtId="0" fontId="67" fillId="22" borderId="12" xfId="0" applyFont="1" applyFill="1" applyBorder="1" applyAlignment="1">
      <alignment horizontal="center" vertical="center" wrapText="1"/>
    </xf>
    <xf numFmtId="0" fontId="124" fillId="22" borderId="7" xfId="0" applyFont="1" applyFill="1" applyBorder="1" applyAlignment="1">
      <alignment horizontal="right" vertical="center" wrapText="1"/>
    </xf>
    <xf numFmtId="0" fontId="124" fillId="22" borderId="8" xfId="0" applyFont="1" applyFill="1" applyBorder="1" applyAlignment="1">
      <alignment horizontal="center" vertical="center"/>
    </xf>
    <xf numFmtId="0" fontId="124" fillId="22" borderId="8" xfId="0" applyFont="1" applyFill="1" applyBorder="1" applyAlignment="1">
      <alignment vertical="center" wrapText="1"/>
    </xf>
    <xf numFmtId="0" fontId="124" fillId="0" borderId="8" xfId="0" applyFont="1" applyBorder="1" applyAlignment="1">
      <alignment horizontal="left" vertical="center" wrapText="1" indent="2"/>
    </xf>
    <xf numFmtId="0" fontId="124" fillId="0" borderId="7" xfId="0" applyFont="1" applyBorder="1" applyAlignment="1">
      <alignment horizontal="right" vertical="center" wrapText="1"/>
    </xf>
    <xf numFmtId="0" fontId="67" fillId="22" borderId="49" xfId="0" applyFont="1" applyFill="1" applyBorder="1" applyAlignment="1">
      <alignment horizontal="center" vertical="center" wrapText="1"/>
    </xf>
    <xf numFmtId="0" fontId="67" fillId="22" borderId="3" xfId="0" applyFont="1" applyFill="1" applyBorder="1" applyAlignment="1">
      <alignment horizontal="center" vertical="center" wrapText="1"/>
    </xf>
    <xf numFmtId="0" fontId="67" fillId="22" borderId="61" xfId="0" applyFont="1" applyFill="1" applyBorder="1" applyAlignment="1">
      <alignment horizontal="center" vertical="center" wrapText="1"/>
    </xf>
    <xf numFmtId="0" fontId="125" fillId="0" borderId="12" xfId="0" applyFont="1" applyBorder="1" applyAlignment="1">
      <alignment horizontal="center" vertical="center" wrapText="1"/>
    </xf>
    <xf numFmtId="0" fontId="67" fillId="0" borderId="12" xfId="0" applyFont="1" applyBorder="1" applyAlignment="1">
      <alignment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61" xfId="0" applyFont="1" applyBorder="1" applyAlignment="1">
      <alignment horizontal="center" vertical="center" wrapText="1"/>
    </xf>
    <xf numFmtId="0" fontId="67" fillId="22" borderId="13" xfId="0" applyFont="1" applyFill="1" applyBorder="1" applyAlignment="1">
      <alignment horizontal="center" vertical="center" wrapText="1"/>
    </xf>
    <xf numFmtId="0" fontId="125" fillId="0" borderId="9" xfId="0" applyFont="1" applyBorder="1" applyAlignment="1">
      <alignment horizontal="center" vertical="center" wrapText="1"/>
    </xf>
    <xf numFmtId="0" fontId="67" fillId="0" borderId="9" xfId="0" applyFont="1" applyBorder="1" applyAlignment="1">
      <alignment vertical="center" wrapText="1"/>
    </xf>
    <xf numFmtId="0" fontId="67" fillId="0" borderId="8" xfId="0" applyFont="1" applyBorder="1" applyAlignment="1">
      <alignment horizontal="center"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126" fillId="0" borderId="0" xfId="0" applyFont="1" applyAlignment="1">
      <alignment vertical="center"/>
    </xf>
    <xf numFmtId="0" fontId="58" fillId="22" borderId="10" xfId="0" applyFont="1" applyFill="1" applyBorder="1" applyAlignment="1">
      <alignment horizontal="center" vertical="center" wrapText="1"/>
    </xf>
    <xf numFmtId="0" fontId="124" fillId="0" borderId="8" xfId="0" applyFont="1" applyBorder="1" applyAlignment="1">
      <alignment horizontal="center" vertical="center" wrapText="1"/>
    </xf>
    <xf numFmtId="0" fontId="127" fillId="0" borderId="9" xfId="0" applyFont="1" applyBorder="1" applyAlignment="1">
      <alignment horizontal="center" vertical="center" wrapText="1"/>
    </xf>
    <xf numFmtId="0" fontId="67" fillId="22" borderId="0" xfId="0" applyFont="1" applyFill="1" applyAlignment="1">
      <alignment horizontal="center" vertical="center" wrapText="1"/>
    </xf>
    <xf numFmtId="0" fontId="67" fillId="22" borderId="4" xfId="0" applyFont="1" applyFill="1" applyBorder="1" applyAlignment="1">
      <alignment horizontal="center" vertical="center" wrapText="1"/>
    </xf>
    <xf numFmtId="0" fontId="67" fillId="22" borderId="2" xfId="0" applyFont="1" applyFill="1" applyBorder="1" applyAlignment="1">
      <alignment horizontal="center" vertical="center" wrapText="1"/>
    </xf>
    <xf numFmtId="0" fontId="125" fillId="22" borderId="8" xfId="0" applyFont="1" applyFill="1" applyBorder="1" applyAlignment="1">
      <alignment vertical="center" wrapText="1"/>
    </xf>
    <xf numFmtId="0" fontId="125" fillId="22" borderId="11" xfId="0" applyFont="1" applyFill="1" applyBorder="1" applyAlignment="1">
      <alignment vertical="center" wrapText="1"/>
    </xf>
    <xf numFmtId="0" fontId="67" fillId="0" borderId="5" xfId="0" applyFont="1" applyBorder="1" applyAlignment="1">
      <alignment horizontal="justify" vertical="center"/>
    </xf>
    <xf numFmtId="0" fontId="67" fillId="0" borderId="0" xfId="0" applyFont="1" applyAlignment="1">
      <alignment horizontal="justify" vertical="center"/>
    </xf>
    <xf numFmtId="0" fontId="67" fillId="0" borderId="6" xfId="0" applyFont="1" applyBorder="1" applyAlignment="1">
      <alignment horizontal="justify" vertical="center"/>
    </xf>
    <xf numFmtId="0" fontId="58" fillId="21" borderId="11" xfId="0" applyFont="1" applyFill="1" applyBorder="1" applyAlignment="1">
      <alignment horizontal="center" vertical="center" wrapText="1"/>
    </xf>
    <xf numFmtId="0" fontId="58" fillId="21" borderId="12" xfId="0" applyFont="1" applyFill="1" applyBorder="1" applyAlignment="1">
      <alignment horizontal="center" vertical="center" wrapText="1"/>
    </xf>
    <xf numFmtId="0" fontId="127" fillId="0" borderId="6" xfId="0" applyFont="1" applyBorder="1" applyAlignment="1">
      <alignment horizontal="center" vertical="center" wrapText="1"/>
    </xf>
    <xf numFmtId="0" fontId="127" fillId="0" borderId="3" xfId="0" applyFont="1" applyBorder="1" applyAlignment="1">
      <alignment horizontal="center" vertical="center" wrapText="1"/>
    </xf>
    <xf numFmtId="0" fontId="127" fillId="0" borderId="12" xfId="0" applyFont="1" applyBorder="1" applyAlignment="1">
      <alignment horizontal="center" vertical="center" wrapText="1"/>
    </xf>
    <xf numFmtId="0" fontId="58" fillId="21" borderId="9" xfId="0" applyFont="1" applyFill="1" applyBorder="1" applyAlignment="1">
      <alignment vertical="center" wrapText="1"/>
    </xf>
    <xf numFmtId="0" fontId="124" fillId="0" borderId="9" xfId="0" applyFont="1" applyBorder="1" applyAlignment="1">
      <alignment vertical="center" wrapText="1"/>
    </xf>
    <xf numFmtId="0" fontId="128" fillId="0" borderId="0" xfId="0" applyFont="1" applyAlignment="1">
      <alignment horizontal="right" vertical="center"/>
    </xf>
    <xf numFmtId="0" fontId="113" fillId="3" borderId="73" xfId="0" applyFont="1" applyFill="1" applyBorder="1" applyAlignment="1">
      <alignment horizontal="right" vertical="top" wrapText="1"/>
    </xf>
    <xf numFmtId="0" fontId="112" fillId="0" borderId="60" xfId="0" applyFont="1" applyBorder="1" applyAlignment="1">
      <alignment horizontal="center" vertical="top" wrapText="1"/>
    </xf>
    <xf numFmtId="0" fontId="112" fillId="0" borderId="0" xfId="0" applyFont="1" applyAlignment="1">
      <alignment horizontal="center" vertical="top" wrapText="1"/>
    </xf>
    <xf numFmtId="0" fontId="112" fillId="0" borderId="69" xfId="0" applyFont="1" applyBorder="1" applyAlignment="1">
      <alignment horizontal="center" vertical="top" wrapText="1"/>
    </xf>
    <xf numFmtId="0" fontId="0" fillId="3" borderId="0" xfId="0" applyFill="1" applyAlignment="1">
      <alignment vertical="top" wrapText="1"/>
    </xf>
    <xf numFmtId="0" fontId="0" fillId="23" borderId="73" xfId="0" applyFill="1" applyBorder="1" applyAlignment="1">
      <alignment horizontal="center" vertical="top" wrapText="1"/>
    </xf>
    <xf numFmtId="0" fontId="0" fillId="3" borderId="0" xfId="0" applyFill="1" applyAlignment="1">
      <alignment horizontal="center" vertical="top" wrapText="1"/>
    </xf>
    <xf numFmtId="0" fontId="0" fillId="23" borderId="67" xfId="0" applyFill="1" applyBorder="1" applyAlignment="1">
      <alignment horizontal="center" vertical="top" wrapText="1"/>
    </xf>
    <xf numFmtId="0" fontId="0" fillId="23" borderId="86" xfId="0" applyFill="1" applyBorder="1" applyAlignment="1">
      <alignment horizontal="center" vertical="top" wrapText="1"/>
    </xf>
    <xf numFmtId="3" fontId="129" fillId="4" borderId="93" xfId="0" applyNumberFormat="1" applyFont="1" applyFill="1" applyBorder="1" applyAlignment="1" applyProtection="1">
      <alignment horizontal="right" vertical="top" indent="1"/>
      <protection locked="0"/>
    </xf>
    <xf numFmtId="3" fontId="129" fillId="4" borderId="93" xfId="0" applyNumberFormat="1" applyFont="1" applyFill="1" applyBorder="1" applyAlignment="1" applyProtection="1">
      <alignment horizontal="right" vertical="center" indent="1"/>
      <protection locked="0"/>
    </xf>
    <xf numFmtId="3" fontId="129" fillId="24" borderId="93" xfId="12" applyNumberFormat="1" applyFont="1" applyFill="1" applyBorder="1" applyAlignment="1" applyProtection="1">
      <alignment horizontal="right" vertical="top" indent="1"/>
      <protection locked="0"/>
    </xf>
    <xf numFmtId="3" fontId="129" fillId="24" borderId="94" xfId="12" applyNumberFormat="1" applyFont="1" applyFill="1" applyBorder="1" applyAlignment="1" applyProtection="1">
      <alignment vertical="top"/>
      <protection locked="0"/>
    </xf>
    <xf numFmtId="3" fontId="129" fillId="24" borderId="93" xfId="12" applyNumberFormat="1" applyFont="1" applyFill="1" applyBorder="1" applyAlignment="1" applyProtection="1">
      <alignment horizontal="right" vertical="top" wrapText="1" indent="1"/>
      <protection locked="0"/>
    </xf>
    <xf numFmtId="3" fontId="129" fillId="24" borderId="94" xfId="12" applyNumberFormat="1" applyFont="1" applyFill="1" applyBorder="1" applyAlignment="1" applyProtection="1">
      <alignment horizontal="right" vertical="top" wrapText="1"/>
      <protection locked="0"/>
    </xf>
    <xf numFmtId="3" fontId="129" fillId="24" borderId="93" xfId="1" applyNumberFormat="1" applyFont="1" applyFill="1" applyBorder="1" applyAlignment="1" applyProtection="1">
      <alignment horizontal="right" vertical="top" indent="1"/>
      <protection locked="0"/>
    </xf>
    <xf numFmtId="3" fontId="129" fillId="24" borderId="94" xfId="1" applyNumberFormat="1" applyFont="1" applyFill="1" applyBorder="1" applyAlignment="1" applyProtection="1">
      <alignment vertical="top"/>
      <protection locked="0"/>
    </xf>
    <xf numFmtId="3" fontId="130" fillId="24" borderId="93" xfId="1" applyNumberFormat="1" applyFont="1" applyFill="1" applyBorder="1" applyAlignment="1" applyProtection="1">
      <alignment horizontal="right" vertical="top" wrapText="1" indent="1"/>
      <protection locked="0"/>
    </xf>
    <xf numFmtId="3" fontId="130" fillId="24" borderId="94" xfId="1" applyNumberFormat="1" applyFont="1" applyFill="1" applyBorder="1" applyAlignment="1" applyProtection="1">
      <alignment horizontal="right" vertical="top" wrapText="1"/>
      <protection locked="0"/>
    </xf>
    <xf numFmtId="3" fontId="129" fillId="4" borderId="93" xfId="12" applyNumberFormat="1" applyFont="1" applyFill="1" applyBorder="1" applyAlignment="1" applyProtection="1">
      <alignment vertical="top"/>
      <protection locked="0"/>
    </xf>
    <xf numFmtId="3" fontId="129" fillId="4" borderId="93" xfId="12" applyNumberFormat="1" applyFont="1" applyFill="1" applyBorder="1" applyAlignment="1">
      <alignment vertical="top"/>
    </xf>
    <xf numFmtId="3" fontId="129" fillId="4" borderId="94" xfId="12" applyNumberFormat="1" applyFont="1" applyFill="1" applyBorder="1" applyAlignment="1">
      <alignment vertical="top"/>
    </xf>
    <xf numFmtId="3" fontId="130" fillId="24" borderId="93" xfId="0" applyNumberFormat="1" applyFont="1" applyFill="1" applyBorder="1" applyAlignment="1" applyProtection="1">
      <alignment horizontal="right" vertical="top" indent="1"/>
      <protection locked="0"/>
    </xf>
    <xf numFmtId="3" fontId="130" fillId="24" borderId="94" xfId="0" applyNumberFormat="1" applyFont="1" applyFill="1" applyBorder="1" applyAlignment="1" applyProtection="1">
      <alignment horizontal="right" vertical="top"/>
      <protection locked="0"/>
    </xf>
    <xf numFmtId="3" fontId="132" fillId="4" borderId="14" xfId="15" applyNumberFormat="1" applyFont="1" applyFill="1" applyBorder="1" applyAlignment="1" applyProtection="1">
      <alignment horizontal="right" vertical="center"/>
      <protection locked="0"/>
    </xf>
    <xf numFmtId="3" fontId="132" fillId="4" borderId="14" xfId="15" applyNumberFormat="1" applyFont="1" applyFill="1" applyBorder="1" applyAlignment="1" applyProtection="1">
      <alignment horizontal="right" vertical="center"/>
    </xf>
    <xf numFmtId="3" fontId="131" fillId="4" borderId="17" xfId="0" applyNumberFormat="1" applyFont="1" applyFill="1" applyBorder="1" applyAlignment="1" applyProtection="1">
      <alignment horizontal="right" vertical="center" wrapText="1"/>
      <protection locked="0"/>
    </xf>
    <xf numFmtId="3" fontId="131" fillId="4" borderId="17" xfId="0" applyNumberFormat="1" applyFont="1" applyFill="1" applyBorder="1" applyAlignment="1">
      <alignment horizontal="right" vertical="center" wrapText="1"/>
    </xf>
    <xf numFmtId="166" fontId="132" fillId="24" borderId="17" xfId="16" applyNumberFormat="1" applyFont="1" applyFill="1" applyBorder="1" applyAlignment="1" applyProtection="1">
      <alignment horizontal="right" vertical="center"/>
      <protection locked="0"/>
    </xf>
    <xf numFmtId="166" fontId="132" fillId="24" borderId="17" xfId="0" applyNumberFormat="1" applyFont="1" applyFill="1" applyBorder="1" applyAlignment="1" applyProtection="1">
      <alignment horizontal="right" vertical="center" wrapText="1"/>
      <protection locked="0"/>
    </xf>
    <xf numFmtId="0" fontId="132" fillId="24" borderId="60" xfId="0" applyFont="1" applyFill="1" applyBorder="1" applyAlignment="1" applyProtection="1">
      <alignment horizontal="left" vertical="top" wrapText="1"/>
      <protection locked="0"/>
    </xf>
    <xf numFmtId="3" fontId="132" fillId="24" borderId="17" xfId="0" applyNumberFormat="1" applyFont="1" applyFill="1" applyBorder="1" applyAlignment="1" applyProtection="1">
      <alignment vertical="center" wrapText="1"/>
      <protection locked="0"/>
    </xf>
    <xf numFmtId="3" fontId="93" fillId="4" borderId="17" xfId="0" applyNumberFormat="1" applyFont="1" applyFill="1" applyBorder="1" applyAlignment="1" applyProtection="1">
      <alignment horizontal="right" vertical="center" wrapText="1"/>
      <protection locked="0"/>
    </xf>
    <xf numFmtId="3" fontId="131" fillId="4" borderId="95" xfId="0" applyNumberFormat="1" applyFont="1" applyFill="1" applyBorder="1" applyAlignment="1" applyProtection="1">
      <alignment horizontal="right" vertical="center"/>
      <protection locked="0"/>
    </xf>
    <xf numFmtId="3" fontId="92" fillId="4" borderId="96" xfId="0" applyNumberFormat="1" applyFont="1" applyFill="1" applyBorder="1" applyAlignment="1">
      <alignment horizontal="right" vertical="center" wrapText="1"/>
    </xf>
    <xf numFmtId="3" fontId="92" fillId="4" borderId="97" xfId="0" applyNumberFormat="1" applyFont="1" applyFill="1" applyBorder="1" applyAlignment="1">
      <alignment horizontal="right" vertical="center" wrapText="1"/>
    </xf>
    <xf numFmtId="3" fontId="93" fillId="4" borderId="98" xfId="0" applyNumberFormat="1" applyFont="1" applyFill="1" applyBorder="1" applyAlignment="1" applyProtection="1">
      <alignment horizontal="right" vertical="center" wrapText="1"/>
      <protection locked="0"/>
    </xf>
    <xf numFmtId="3" fontId="93" fillId="4" borderId="99" xfId="0" applyNumberFormat="1" applyFont="1" applyFill="1" applyBorder="1" applyAlignment="1" applyProtection="1">
      <alignment horizontal="right" vertical="center" wrapText="1"/>
      <protection locked="0"/>
    </xf>
    <xf numFmtId="166" fontId="1" fillId="0" borderId="6" xfId="0" applyNumberFormat="1" applyFont="1" applyBorder="1" applyAlignment="1">
      <alignment horizontal="right" vertical="center" wrapText="1"/>
    </xf>
    <xf numFmtId="166" fontId="93" fillId="0" borderId="93" xfId="0" applyNumberFormat="1" applyFont="1" applyBorder="1" applyAlignment="1" applyProtection="1">
      <alignment horizontal="right" vertical="top"/>
      <protection locked="0"/>
    </xf>
    <xf numFmtId="166" fontId="93" fillId="0" borderId="93" xfId="0" applyNumberFormat="1" applyFont="1" applyBorder="1" applyAlignment="1">
      <alignment horizontal="right" vertical="top"/>
    </xf>
    <xf numFmtId="166" fontId="93" fillId="0" borderId="100" xfId="0" applyNumberFormat="1" applyFont="1" applyBorder="1" applyAlignment="1" applyProtection="1">
      <alignment horizontal="right" vertical="top"/>
      <protection locked="0"/>
    </xf>
    <xf numFmtId="166" fontId="39" fillId="0" borderId="6" xfId="0" applyNumberFormat="1" applyFont="1" applyBorder="1" applyAlignment="1">
      <alignment horizontal="right" vertical="center" wrapText="1"/>
    </xf>
    <xf numFmtId="166" fontId="133" fillId="0" borderId="6" xfId="0" applyNumberFormat="1" applyFont="1" applyBorder="1" applyAlignment="1">
      <alignment horizontal="right" vertical="center" wrapText="1"/>
    </xf>
    <xf numFmtId="166" fontId="1" fillId="0" borderId="6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 applyProtection="1">
      <alignment horizontal="center" vertical="center"/>
      <protection locked="0"/>
    </xf>
    <xf numFmtId="166" fontId="1" fillId="0" borderId="6" xfId="0" applyNumberFormat="1" applyFont="1" applyBorder="1" applyAlignment="1" applyProtection="1">
      <alignment horizontal="right" vertical="center"/>
      <protection locked="0"/>
    </xf>
    <xf numFmtId="166" fontId="1" fillId="0" borderId="4" xfId="0" applyNumberFormat="1" applyFont="1" applyBorder="1" applyAlignment="1" applyProtection="1">
      <alignment horizontal="right" vertical="center"/>
      <protection locked="0"/>
    </xf>
    <xf numFmtId="0" fontId="1" fillId="0" borderId="4" xfId="0" applyFont="1" applyBorder="1" applyAlignment="1">
      <alignment horizontal="left" vertical="center" wrapText="1" indent="1"/>
    </xf>
    <xf numFmtId="166" fontId="1" fillId="0" borderId="4" xfId="0" applyNumberFormat="1" applyFont="1" applyBorder="1" applyAlignment="1">
      <alignment horizontal="right" vertical="center" wrapText="1"/>
    </xf>
    <xf numFmtId="166" fontId="1" fillId="0" borderId="6" xfId="0" applyNumberFormat="1" applyFont="1" applyBorder="1" applyAlignment="1">
      <alignment vertical="center"/>
    </xf>
    <xf numFmtId="3" fontId="4" fillId="4" borderId="93" xfId="0" applyNumberFormat="1" applyFont="1" applyFill="1" applyBorder="1" applyAlignment="1" applyProtection="1">
      <alignment horizontal="right" vertical="top" indent="1"/>
      <protection locked="0"/>
    </xf>
    <xf numFmtId="0" fontId="134" fillId="0" borderId="0" xfId="0" applyFont="1" applyAlignment="1">
      <alignment horizontal="left" vertical="top" wrapText="1"/>
    </xf>
    <xf numFmtId="7" fontId="134" fillId="0" borderId="0" xfId="0" applyNumberFormat="1" applyFont="1" applyAlignment="1">
      <alignment horizontal="right" vertical="top" wrapText="1"/>
    </xf>
    <xf numFmtId="7" fontId="134" fillId="0" borderId="0" xfId="0" applyNumberFormat="1" applyFont="1" applyAlignment="1">
      <alignment vertical="top" wrapText="1"/>
    </xf>
    <xf numFmtId="0" fontId="136" fillId="0" borderId="0" xfId="0" applyFont="1" applyAlignment="1">
      <alignment horizontal="left" vertical="top" wrapText="1"/>
    </xf>
    <xf numFmtId="7" fontId="136" fillId="0" borderId="0" xfId="0" applyNumberFormat="1" applyFont="1" applyAlignment="1">
      <alignment horizontal="right" vertical="top" wrapText="1"/>
    </xf>
    <xf numFmtId="7" fontId="136" fillId="0" borderId="0" xfId="0" applyNumberFormat="1" applyFont="1" applyAlignment="1">
      <alignment vertical="top" wrapText="1"/>
    </xf>
    <xf numFmtId="7" fontId="137" fillId="0" borderId="0" xfId="0" applyNumberFormat="1" applyFont="1" applyAlignment="1">
      <alignment vertical="top" wrapText="1"/>
    </xf>
    <xf numFmtId="7" fontId="138" fillId="0" borderId="0" xfId="0" applyNumberFormat="1" applyFont="1" applyAlignment="1">
      <alignment vertical="top" wrapText="1"/>
    </xf>
    <xf numFmtId="0" fontId="139" fillId="0" borderId="0" xfId="0" applyFont="1" applyAlignment="1">
      <alignment vertical="top" wrapText="1"/>
    </xf>
    <xf numFmtId="0" fontId="135" fillId="0" borderId="0" xfId="0" applyFont="1" applyAlignment="1">
      <alignment horizontal="left" vertical="top" wrapText="1"/>
    </xf>
    <xf numFmtId="9" fontId="23" fillId="0" borderId="0" xfId="6" applyFont="1" applyBorder="1" applyAlignment="1">
      <alignment horizontal="center" vertical="center" wrapText="1"/>
    </xf>
    <xf numFmtId="4" fontId="33" fillId="0" borderId="56" xfId="0" applyNumberFormat="1" applyFont="1" applyBorder="1" applyAlignment="1">
      <alignment horizontal="right" vertical="center"/>
    </xf>
    <xf numFmtId="3" fontId="33" fillId="0" borderId="56" xfId="0" applyNumberFormat="1" applyFont="1" applyBorder="1" applyAlignment="1">
      <alignment horizontal="right" vertical="center"/>
    </xf>
    <xf numFmtId="0" fontId="140" fillId="0" borderId="0" xfId="0" applyFont="1" applyAlignment="1">
      <alignment horizontal="center" vertical="center"/>
    </xf>
    <xf numFmtId="0" fontId="140" fillId="0" borderId="0" xfId="0" applyFont="1" applyAlignment="1">
      <alignment horizontal="center"/>
    </xf>
    <xf numFmtId="0" fontId="76" fillId="6" borderId="49" xfId="0" applyFont="1" applyFill="1" applyBorder="1" applyAlignment="1">
      <alignment horizontal="justify" vertical="center" wrapText="1"/>
    </xf>
    <xf numFmtId="0" fontId="76" fillId="6" borderId="13" xfId="0" applyFont="1" applyFill="1" applyBorder="1" applyAlignment="1">
      <alignment horizontal="justify" vertical="center" wrapText="1"/>
    </xf>
    <xf numFmtId="0" fontId="75" fillId="0" borderId="10" xfId="0" applyFont="1" applyBorder="1" applyAlignment="1">
      <alignment horizontal="justify" vertical="center" wrapText="1"/>
    </xf>
    <xf numFmtId="0" fontId="75" fillId="0" borderId="11" xfId="0" applyFont="1" applyBorder="1" applyAlignment="1">
      <alignment horizontal="justify" vertical="center" wrapText="1"/>
    </xf>
    <xf numFmtId="0" fontId="75" fillId="0" borderId="12" xfId="0" applyFont="1" applyBorder="1" applyAlignment="1">
      <alignment horizontal="justify" vertical="center" wrapText="1"/>
    </xf>
    <xf numFmtId="0" fontId="76" fillId="0" borderId="49" xfId="0" applyFont="1" applyBorder="1" applyAlignment="1">
      <alignment horizontal="justify" vertical="center" wrapText="1"/>
    </xf>
    <xf numFmtId="0" fontId="76" fillId="0" borderId="13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8" xfId="0" applyFont="1" applyBorder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69" fillId="4" borderId="8" xfId="0" applyFont="1" applyFill="1" applyBorder="1" applyAlignment="1">
      <alignment horizontal="center" vertical="center" wrapText="1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6" fillId="0" borderId="37" xfId="0" applyFont="1" applyBorder="1" applyAlignment="1" applyProtection="1">
      <alignment horizontal="center" vertical="center"/>
      <protection locked="0"/>
    </xf>
    <xf numFmtId="0" fontId="16" fillId="0" borderId="38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top"/>
      <protection locked="0"/>
    </xf>
    <xf numFmtId="0" fontId="39" fillId="7" borderId="1" xfId="0" applyFont="1" applyFill="1" applyBorder="1" applyAlignment="1">
      <alignment horizontal="center" vertical="center"/>
    </xf>
    <xf numFmtId="0" fontId="39" fillId="7" borderId="2" xfId="0" applyFont="1" applyFill="1" applyBorder="1" applyAlignment="1">
      <alignment horizontal="center" vertical="center"/>
    </xf>
    <xf numFmtId="0" fontId="39" fillId="7" borderId="3" xfId="0" applyFont="1" applyFill="1" applyBorder="1" applyAlignment="1">
      <alignment horizontal="center" vertical="center"/>
    </xf>
    <xf numFmtId="0" fontId="39" fillId="7" borderId="5" xfId="0" applyFont="1" applyFill="1" applyBorder="1" applyAlignment="1">
      <alignment horizontal="center" vertical="center"/>
    </xf>
    <xf numFmtId="0" fontId="39" fillId="7" borderId="0" xfId="0" applyFont="1" applyFill="1" applyAlignment="1">
      <alignment horizontal="center" vertical="center"/>
    </xf>
    <xf numFmtId="0" fontId="39" fillId="7" borderId="6" xfId="0" applyFont="1" applyFill="1" applyBorder="1" applyAlignment="1">
      <alignment horizontal="center" vertical="center"/>
    </xf>
    <xf numFmtId="0" fontId="39" fillId="7" borderId="7" xfId="0" applyFont="1" applyFill="1" applyBorder="1" applyAlignment="1">
      <alignment horizontal="center" vertical="center"/>
    </xf>
    <xf numFmtId="0" fontId="39" fillId="7" borderId="8" xfId="0" applyFont="1" applyFill="1" applyBorder="1" applyAlignment="1">
      <alignment horizontal="center" vertical="center"/>
    </xf>
    <xf numFmtId="0" fontId="39" fillId="7" borderId="9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25" fillId="0" borderId="5" xfId="0" applyFont="1" applyBorder="1" applyAlignment="1" applyProtection="1">
      <alignment horizontal="justify" vertical="top"/>
      <protection locked="0"/>
    </xf>
    <xf numFmtId="0" fontId="25" fillId="0" borderId="0" xfId="0" applyFont="1" applyAlignment="1" applyProtection="1">
      <alignment horizontal="justify"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top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justify" vertical="top" wrapText="1"/>
      <protection locked="0"/>
    </xf>
    <xf numFmtId="0" fontId="6" fillId="0" borderId="0" xfId="0" applyFont="1" applyAlignment="1" applyProtection="1">
      <alignment horizontal="justify" vertical="top" wrapText="1"/>
      <protection locked="0"/>
    </xf>
    <xf numFmtId="0" fontId="7" fillId="0" borderId="7" xfId="0" applyFont="1" applyBorder="1" applyAlignment="1" applyProtection="1">
      <alignment horizontal="justify" vertical="top" wrapText="1"/>
      <protection locked="0"/>
    </xf>
    <xf numFmtId="0" fontId="7" fillId="0" borderId="8" xfId="0" applyFont="1" applyBorder="1" applyAlignment="1" applyProtection="1">
      <alignment horizontal="justify" vertical="top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0" xfId="0" applyFont="1" applyAlignment="1" applyProtection="1">
      <alignment horizontal="justify" vertical="top" wrapText="1"/>
      <protection locked="0"/>
    </xf>
    <xf numFmtId="0" fontId="6" fillId="0" borderId="5" xfId="0" applyFont="1" applyBorder="1" applyAlignment="1" applyProtection="1">
      <alignment horizontal="left" vertical="top" wrapText="1" indent="5"/>
      <protection locked="0"/>
    </xf>
    <xf numFmtId="0" fontId="6" fillId="0" borderId="0" xfId="0" applyFont="1" applyAlignment="1" applyProtection="1">
      <alignment horizontal="left" vertical="top" wrapText="1" indent="5"/>
      <protection locked="0"/>
    </xf>
    <xf numFmtId="0" fontId="60" fillId="0" borderId="5" xfId="0" applyFont="1" applyBorder="1" applyAlignment="1">
      <alignment horizontal="justify" vertical="center" wrapText="1"/>
    </xf>
    <xf numFmtId="0" fontId="60" fillId="0" borderId="6" xfId="0" applyFont="1" applyBorder="1" applyAlignment="1">
      <alignment horizontal="justify" vertical="center" wrapText="1"/>
    </xf>
    <xf numFmtId="0" fontId="61" fillId="0" borderId="5" xfId="0" applyFont="1" applyBorder="1" applyAlignment="1">
      <alignment horizontal="justify" vertical="center" wrapText="1"/>
    </xf>
    <xf numFmtId="0" fontId="61" fillId="0" borderId="6" xfId="0" applyFont="1" applyBorder="1" applyAlignment="1">
      <alignment horizontal="justify" vertical="center" wrapText="1"/>
    </xf>
    <xf numFmtId="0" fontId="63" fillId="0" borderId="0" xfId="0" applyFont="1" applyAlignment="1">
      <alignment horizontal="center" vertical="justify"/>
    </xf>
    <xf numFmtId="0" fontId="64" fillId="6" borderId="49" xfId="0" applyFont="1" applyFill="1" applyBorder="1" applyAlignment="1">
      <alignment horizontal="center" vertical="center"/>
    </xf>
    <xf numFmtId="0" fontId="64" fillId="6" borderId="4" xfId="0" applyFont="1" applyFill="1" applyBorder="1" applyAlignment="1">
      <alignment horizontal="center" vertical="center"/>
    </xf>
    <xf numFmtId="0" fontId="64" fillId="6" borderId="13" xfId="0" applyFont="1" applyFill="1" applyBorder="1" applyAlignment="1">
      <alignment horizontal="center" vertical="center"/>
    </xf>
    <xf numFmtId="0" fontId="64" fillId="6" borderId="49" xfId="0" applyFont="1" applyFill="1" applyBorder="1" applyAlignment="1">
      <alignment horizontal="center" vertical="center" wrapText="1"/>
    </xf>
    <xf numFmtId="0" fontId="64" fillId="6" borderId="4" xfId="0" applyFont="1" applyFill="1" applyBorder="1" applyAlignment="1">
      <alignment horizontal="center" vertical="center" wrapText="1"/>
    </xf>
    <xf numFmtId="0" fontId="64" fillId="6" borderId="13" xfId="0" applyFont="1" applyFill="1" applyBorder="1" applyAlignment="1">
      <alignment horizontal="center" vertical="center" wrapText="1"/>
    </xf>
    <xf numFmtId="0" fontId="62" fillId="0" borderId="7" xfId="0" applyFont="1" applyBorder="1" applyAlignment="1">
      <alignment horizontal="justify" vertical="center" wrapText="1"/>
    </xf>
    <xf numFmtId="0" fontId="62" fillId="0" borderId="9" xfId="0" applyFont="1" applyBorder="1" applyAlignment="1">
      <alignment horizontal="justify" vertical="center" wrapText="1"/>
    </xf>
    <xf numFmtId="0" fontId="39" fillId="4" borderId="0" xfId="0" applyFont="1" applyFill="1" applyAlignment="1">
      <alignment horizontal="center" vertical="center" wrapText="1"/>
    </xf>
    <xf numFmtId="0" fontId="59" fillId="4" borderId="8" xfId="0" applyFont="1" applyFill="1" applyBorder="1" applyAlignment="1">
      <alignment horizontal="center" vertical="center" wrapText="1"/>
    </xf>
    <xf numFmtId="0" fontId="60" fillId="4" borderId="1" xfId="0" applyFont="1" applyFill="1" applyBorder="1" applyAlignment="1">
      <alignment horizontal="center" vertical="center" wrapText="1"/>
    </xf>
    <xf numFmtId="0" fontId="60" fillId="4" borderId="3" xfId="0" applyFont="1" applyFill="1" applyBorder="1" applyAlignment="1">
      <alignment horizontal="center" vertical="center" wrapText="1"/>
    </xf>
    <xf numFmtId="0" fontId="60" fillId="4" borderId="7" xfId="0" applyFont="1" applyFill="1" applyBorder="1" applyAlignment="1">
      <alignment horizontal="center" vertical="center" wrapText="1"/>
    </xf>
    <xf numFmtId="0" fontId="60" fillId="4" borderId="9" xfId="0" applyFont="1" applyFill="1" applyBorder="1" applyAlignment="1">
      <alignment horizontal="center" vertical="center" wrapText="1"/>
    </xf>
    <xf numFmtId="0" fontId="60" fillId="4" borderId="49" xfId="0" applyFont="1" applyFill="1" applyBorder="1" applyAlignment="1">
      <alignment horizontal="center" vertical="center" wrapText="1"/>
    </xf>
    <xf numFmtId="0" fontId="60" fillId="4" borderId="13" xfId="0" applyFont="1" applyFill="1" applyBorder="1" applyAlignment="1">
      <alignment horizontal="center" vertical="center" wrapText="1"/>
    </xf>
    <xf numFmtId="0" fontId="60" fillId="0" borderId="1" xfId="0" applyFont="1" applyBorder="1" applyAlignment="1">
      <alignment horizontal="justify" vertical="center" wrapText="1"/>
    </xf>
    <xf numFmtId="0" fontId="60" fillId="0" borderId="3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justify"/>
    </xf>
    <xf numFmtId="0" fontId="3" fillId="0" borderId="2" xfId="0" applyFont="1" applyBorder="1" applyAlignment="1">
      <alignment horizontal="center" vertical="justify"/>
    </xf>
    <xf numFmtId="0" fontId="3" fillId="0" borderId="3" xfId="0" applyFont="1" applyBorder="1" applyAlignment="1">
      <alignment horizontal="center" vertical="justify"/>
    </xf>
    <xf numFmtId="0" fontId="3" fillId="0" borderId="5" xfId="0" applyFont="1" applyBorder="1" applyAlignment="1">
      <alignment horizontal="center" vertical="justify"/>
    </xf>
    <xf numFmtId="0" fontId="3" fillId="0" borderId="0" xfId="0" applyFont="1" applyAlignment="1">
      <alignment horizontal="center" vertical="justify"/>
    </xf>
    <xf numFmtId="0" fontId="3" fillId="0" borderId="6" xfId="0" applyFont="1" applyBorder="1" applyAlignment="1">
      <alignment horizontal="center" vertical="justify"/>
    </xf>
    <xf numFmtId="0" fontId="3" fillId="0" borderId="7" xfId="0" applyFont="1" applyBorder="1" applyAlignment="1">
      <alignment horizontal="center" vertical="justify"/>
    </xf>
    <xf numFmtId="0" fontId="3" fillId="0" borderId="8" xfId="0" applyFont="1" applyBorder="1" applyAlignment="1">
      <alignment horizontal="center" vertical="justify"/>
    </xf>
    <xf numFmtId="0" fontId="3" fillId="0" borderId="9" xfId="0" applyFont="1" applyBorder="1" applyAlignment="1">
      <alignment horizontal="center" vertical="justify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11" fillId="0" borderId="8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top"/>
    </xf>
    <xf numFmtId="0" fontId="82" fillId="0" borderId="0" xfId="0" applyFont="1" applyAlignment="1" applyProtection="1">
      <alignment horizontal="left" vertical="center" wrapText="1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4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60" xfId="0" applyFont="1" applyBorder="1" applyAlignment="1" applyProtection="1">
      <alignment horizontal="center" vertical="center"/>
      <protection locked="0"/>
    </xf>
    <xf numFmtId="0" fontId="3" fillId="0" borderId="47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left" vertical="center" wrapText="1" indent="1"/>
      <protection locked="0"/>
    </xf>
    <xf numFmtId="0" fontId="1" fillId="0" borderId="6" xfId="0" applyFont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7" fillId="0" borderId="8" xfId="0" applyFont="1" applyBorder="1" applyAlignment="1">
      <alignment horizontal="left" vertical="center"/>
    </xf>
    <xf numFmtId="0" fontId="67" fillId="0" borderId="51" xfId="0" applyFont="1" applyBorder="1" applyAlignment="1">
      <alignment horizontal="left" vertical="center"/>
    </xf>
    <xf numFmtId="0" fontId="60" fillId="0" borderId="5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50" xfId="0" applyFont="1" applyBorder="1" applyAlignment="1">
      <alignment horizontal="left" vertical="center"/>
    </xf>
    <xf numFmtId="0" fontId="61" fillId="0" borderId="0" xfId="0" applyFont="1" applyAlignment="1">
      <alignment horizontal="left" vertical="center"/>
    </xf>
    <xf numFmtId="0" fontId="61" fillId="0" borderId="50" xfId="0" applyFont="1" applyBorder="1" applyAlignment="1">
      <alignment horizontal="left" vertical="center"/>
    </xf>
    <xf numFmtId="0" fontId="61" fillId="0" borderId="0" xfId="0" applyFont="1" applyAlignment="1">
      <alignment horizontal="left" vertical="justify"/>
    </xf>
    <xf numFmtId="0" fontId="61" fillId="0" borderId="50" xfId="0" applyFont="1" applyBorder="1" applyAlignment="1">
      <alignment horizontal="left" vertical="justify"/>
    </xf>
    <xf numFmtId="0" fontId="69" fillId="0" borderId="5" xfId="0" applyFont="1" applyBorder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9" fillId="0" borderId="50" xfId="0" applyFont="1" applyBorder="1" applyAlignment="1">
      <alignment horizontal="left" vertical="center"/>
    </xf>
    <xf numFmtId="43" fontId="60" fillId="0" borderId="52" xfId="0" applyNumberFormat="1" applyFont="1" applyBorder="1" applyAlignment="1">
      <alignment horizontal="right" vertical="center"/>
    </xf>
    <xf numFmtId="43" fontId="61" fillId="0" borderId="52" xfId="0" applyNumberFormat="1" applyFont="1" applyBorder="1" applyAlignment="1">
      <alignment horizontal="right" vertical="center"/>
    </xf>
    <xf numFmtId="0" fontId="61" fillId="0" borderId="0" xfId="0" applyFont="1" applyAlignment="1">
      <alignment vertical="center"/>
    </xf>
    <xf numFmtId="0" fontId="61" fillId="0" borderId="50" xfId="0" applyFont="1" applyBorder="1" applyAlignment="1">
      <alignment vertical="center"/>
    </xf>
    <xf numFmtId="0" fontId="61" fillId="0" borderId="1" xfId="0" applyFont="1" applyBorder="1" applyAlignment="1">
      <alignment horizontal="justify" vertical="center"/>
    </xf>
    <xf numFmtId="0" fontId="61" fillId="0" borderId="2" xfId="0" applyFont="1" applyBorder="1" applyAlignment="1">
      <alignment horizontal="justify" vertical="center"/>
    </xf>
    <xf numFmtId="0" fontId="61" fillId="0" borderId="3" xfId="0" applyFont="1" applyBorder="1" applyAlignment="1">
      <alignment horizontal="justify" vertical="center"/>
    </xf>
    <xf numFmtId="0" fontId="61" fillId="0" borderId="5" xfId="0" applyFont="1" applyBorder="1" applyAlignment="1">
      <alignment horizontal="left" vertical="center"/>
    </xf>
    <xf numFmtId="0" fontId="60" fillId="0" borderId="6" xfId="0" applyFont="1" applyBorder="1" applyAlignment="1">
      <alignment horizontal="left" vertical="center"/>
    </xf>
    <xf numFmtId="0" fontId="39" fillId="4" borderId="0" xfId="0" applyFont="1" applyFill="1" applyAlignment="1" applyProtection="1">
      <alignment horizontal="center" vertical="center" wrapText="1"/>
      <protection locked="0"/>
    </xf>
    <xf numFmtId="0" fontId="60" fillId="4" borderId="1" xfId="0" applyFont="1" applyFill="1" applyBorder="1" applyAlignment="1">
      <alignment horizontal="center" vertical="center"/>
    </xf>
    <xf numFmtId="0" fontId="60" fillId="4" borderId="2" xfId="0" applyFont="1" applyFill="1" applyBorder="1" applyAlignment="1">
      <alignment horizontal="center" vertical="center"/>
    </xf>
    <xf numFmtId="0" fontId="60" fillId="4" borderId="3" xfId="0" applyFont="1" applyFill="1" applyBorder="1" applyAlignment="1">
      <alignment horizontal="center" vertical="center"/>
    </xf>
    <xf numFmtId="0" fontId="60" fillId="4" borderId="10" xfId="0" applyFont="1" applyFill="1" applyBorder="1" applyAlignment="1">
      <alignment horizontal="center" vertical="center"/>
    </xf>
    <xf numFmtId="0" fontId="60" fillId="4" borderId="11" xfId="0" applyFont="1" applyFill="1" applyBorder="1" applyAlignment="1">
      <alignment horizontal="center" vertical="center"/>
    </xf>
    <xf numFmtId="0" fontId="60" fillId="4" borderId="12" xfId="0" applyFont="1" applyFill="1" applyBorder="1" applyAlignment="1">
      <alignment horizontal="center" vertical="center"/>
    </xf>
    <xf numFmtId="0" fontId="60" fillId="4" borderId="49" xfId="0" applyFont="1" applyFill="1" applyBorder="1" applyAlignment="1">
      <alignment horizontal="center" vertical="center"/>
    </xf>
    <xf numFmtId="0" fontId="60" fillId="4" borderId="4" xfId="0" applyFont="1" applyFill="1" applyBorder="1" applyAlignment="1">
      <alignment horizontal="center" vertical="center"/>
    </xf>
    <xf numFmtId="0" fontId="60" fillId="4" borderId="13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60" fillId="4" borderId="0" xfId="0" applyFont="1" applyFill="1" applyAlignment="1">
      <alignment horizontal="center" vertical="center"/>
    </xf>
    <xf numFmtId="0" fontId="60" fillId="4" borderId="6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center" vertical="center"/>
    </xf>
    <xf numFmtId="0" fontId="60" fillId="4" borderId="8" xfId="0" applyFont="1" applyFill="1" applyBorder="1" applyAlignment="1">
      <alignment horizontal="center" vertical="center"/>
    </xf>
    <xf numFmtId="0" fontId="60" fillId="4" borderId="9" xfId="0" applyFont="1" applyFill="1" applyBorder="1" applyAlignment="1">
      <alignment horizontal="center" vertical="center"/>
    </xf>
    <xf numFmtId="0" fontId="60" fillId="4" borderId="49" xfId="0" applyFont="1" applyFill="1" applyBorder="1" applyAlignment="1">
      <alignment horizontal="center" vertical="justify"/>
    </xf>
    <xf numFmtId="0" fontId="60" fillId="4" borderId="13" xfId="0" applyFont="1" applyFill="1" applyBorder="1" applyAlignment="1">
      <alignment horizontal="center" vertical="justify"/>
    </xf>
    <xf numFmtId="0" fontId="21" fillId="2" borderId="10" xfId="0" applyFont="1" applyFill="1" applyBorder="1" applyAlignment="1" applyProtection="1">
      <alignment horizontal="left" vertical="center"/>
      <protection locked="0"/>
    </xf>
    <xf numFmtId="0" fontId="21" fillId="2" borderId="11" xfId="0" applyFont="1" applyFill="1" applyBorder="1" applyAlignment="1" applyProtection="1">
      <alignment horizontal="left" vertical="center"/>
      <protection locked="0"/>
    </xf>
    <xf numFmtId="0" fontId="21" fillId="2" borderId="2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14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3" borderId="2" xfId="0" applyFont="1" applyFill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horizontal="left" vertical="center"/>
      <protection locked="0"/>
    </xf>
    <xf numFmtId="0" fontId="21" fillId="3" borderId="11" xfId="0" applyFont="1" applyFill="1" applyBorder="1" applyAlignment="1" applyProtection="1">
      <alignment horizontal="left" vertical="center"/>
      <protection locked="0"/>
    </xf>
    <xf numFmtId="0" fontId="21" fillId="3" borderId="20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3" fillId="0" borderId="4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70" fillId="0" borderId="7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5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50" xfId="0" applyFont="1" applyBorder="1" applyAlignment="1">
      <alignment horizontal="center" vertical="center"/>
    </xf>
    <xf numFmtId="0" fontId="71" fillId="0" borderId="5" xfId="0" applyFont="1" applyBorder="1" applyAlignment="1">
      <alignment horizontal="left" vertical="center"/>
    </xf>
    <xf numFmtId="0" fontId="71" fillId="0" borderId="6" xfId="0" applyFont="1" applyBorder="1" applyAlignment="1">
      <alignment horizontal="left" vertical="center"/>
    </xf>
    <xf numFmtId="0" fontId="70" fillId="0" borderId="1" xfId="0" applyFont="1" applyBorder="1" applyAlignment="1">
      <alignment horizontal="center" vertical="center"/>
    </xf>
    <xf numFmtId="0" fontId="70" fillId="0" borderId="3" xfId="0" applyFont="1" applyBorder="1" applyAlignment="1">
      <alignment horizontal="center" vertical="center"/>
    </xf>
    <xf numFmtId="0" fontId="70" fillId="0" borderId="9" xfId="0" applyFont="1" applyBorder="1" applyAlignment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70" fillId="0" borderId="11" xfId="0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0" fillId="0" borderId="49" xfId="0" applyFont="1" applyBorder="1" applyAlignment="1">
      <alignment horizontal="center" vertical="center"/>
    </xf>
    <xf numFmtId="0" fontId="70" fillId="0" borderId="13" xfId="0" applyFont="1" applyBorder="1" applyAlignment="1">
      <alignment horizontal="center" vertical="center"/>
    </xf>
    <xf numFmtId="0" fontId="70" fillId="0" borderId="5" xfId="0" applyFont="1" applyBorder="1" applyAlignment="1">
      <alignment horizontal="left" vertical="center"/>
    </xf>
    <xf numFmtId="0" fontId="70" fillId="0" borderId="6" xfId="0" applyFont="1" applyBorder="1" applyAlignment="1">
      <alignment horizontal="left" vertical="center"/>
    </xf>
    <xf numFmtId="0" fontId="46" fillId="0" borderId="0" xfId="0" applyFont="1" applyAlignment="1" applyProtection="1">
      <alignment horizontal="left" vertical="justify" indent="3"/>
      <protection locked="0"/>
    </xf>
    <xf numFmtId="0" fontId="48" fillId="0" borderId="0" xfId="0" applyFont="1" applyAlignment="1" applyProtection="1">
      <alignment horizontal="left"/>
      <protection locked="0"/>
    </xf>
    <xf numFmtId="0" fontId="46" fillId="0" borderId="0" xfId="0" applyFont="1" applyAlignment="1" applyProtection="1">
      <alignment horizontal="left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45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44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 wrapText="1"/>
      <protection locked="0"/>
    </xf>
    <xf numFmtId="0" fontId="3" fillId="0" borderId="47" xfId="0" applyFont="1" applyBorder="1" applyAlignment="1" applyProtection="1">
      <alignment horizontal="center" vertical="center" wrapText="1"/>
      <protection locked="0"/>
    </xf>
    <xf numFmtId="0" fontId="3" fillId="4" borderId="34" xfId="0" applyFont="1" applyFill="1" applyBorder="1" applyAlignment="1" applyProtection="1">
      <alignment horizontal="center" vertical="center" wrapText="1"/>
      <protection locked="0"/>
    </xf>
    <xf numFmtId="0" fontId="3" fillId="4" borderId="29" xfId="0" applyFont="1" applyFill="1" applyBorder="1" applyAlignment="1" applyProtection="1">
      <alignment horizontal="center" vertical="center" wrapText="1"/>
      <protection locked="0"/>
    </xf>
    <xf numFmtId="0" fontId="3" fillId="4" borderId="30" xfId="0" applyFont="1" applyFill="1" applyBorder="1" applyAlignment="1" applyProtection="1">
      <alignment horizontal="center" vertical="center" wrapText="1"/>
      <protection locked="0"/>
    </xf>
    <xf numFmtId="0" fontId="25" fillId="0" borderId="49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5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 applyProtection="1">
      <alignment horizontal="center" vertical="center" wrapText="1"/>
      <protection locked="0"/>
    </xf>
    <xf numFmtId="0" fontId="6" fillId="0" borderId="45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/>
      <protection locked="0"/>
    </xf>
    <xf numFmtId="0" fontId="11" fillId="0" borderId="46" xfId="0" applyFont="1" applyBorder="1" applyAlignment="1" applyProtection="1">
      <alignment horizontal="center" vertical="center"/>
      <protection locked="0"/>
    </xf>
    <xf numFmtId="0" fontId="11" fillId="0" borderId="47" xfId="0" applyFont="1" applyBorder="1" applyAlignment="1" applyProtection="1">
      <alignment horizontal="center" vertical="center"/>
      <protection locked="0"/>
    </xf>
    <xf numFmtId="0" fontId="11" fillId="0" borderId="55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4" fontId="11" fillId="0" borderId="34" xfId="0" applyNumberFormat="1" applyFont="1" applyBorder="1" applyAlignment="1" applyProtection="1">
      <alignment horizontal="center" vertical="center" wrapText="1"/>
      <protection locked="0"/>
    </xf>
    <xf numFmtId="4" fontId="11" fillId="0" borderId="29" xfId="0" applyNumberFormat="1" applyFont="1" applyBorder="1" applyAlignment="1" applyProtection="1">
      <alignment horizontal="center" vertical="center" wrapText="1"/>
      <protection locked="0"/>
    </xf>
    <xf numFmtId="4" fontId="11" fillId="0" borderId="30" xfId="0" applyNumberFormat="1" applyFont="1" applyBorder="1" applyAlignment="1" applyProtection="1">
      <alignment horizontal="center" vertical="center" wrapText="1"/>
      <protection locked="0"/>
    </xf>
    <xf numFmtId="4" fontId="11" fillId="0" borderId="22" xfId="0" applyNumberFormat="1" applyFont="1" applyBorder="1" applyAlignment="1" applyProtection="1">
      <alignment horizontal="center" vertical="center" wrapText="1"/>
      <protection locked="0"/>
    </xf>
    <xf numFmtId="4" fontId="11" fillId="0" borderId="45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1" xfId="0" applyFont="1" applyBorder="1" applyAlignment="1">
      <alignment horizontal="justify" vertical="center" wrapText="1"/>
    </xf>
    <xf numFmtId="0" fontId="25" fillId="0" borderId="53" xfId="0" applyFont="1" applyBorder="1" applyAlignment="1">
      <alignment horizontal="justify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50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60" fillId="6" borderId="49" xfId="0" applyFont="1" applyFill="1" applyBorder="1" applyAlignment="1">
      <alignment horizontal="center" vertical="center"/>
    </xf>
    <xf numFmtId="0" fontId="60" fillId="6" borderId="13" xfId="0" applyFont="1" applyFill="1" applyBorder="1" applyAlignment="1">
      <alignment horizontal="center" vertical="center"/>
    </xf>
    <xf numFmtId="0" fontId="60" fillId="6" borderId="10" xfId="0" applyFont="1" applyFill="1" applyBorder="1" applyAlignment="1">
      <alignment horizontal="center" vertical="center" wrapText="1"/>
    </xf>
    <xf numFmtId="0" fontId="60" fillId="6" borderId="11" xfId="0" applyFont="1" applyFill="1" applyBorder="1" applyAlignment="1">
      <alignment horizontal="center" vertical="center" wrapText="1"/>
    </xf>
    <xf numFmtId="0" fontId="60" fillId="6" borderId="12" xfId="0" applyFont="1" applyFill="1" applyBorder="1" applyAlignment="1">
      <alignment horizontal="center" vertical="center" wrapText="1"/>
    </xf>
    <xf numFmtId="0" fontId="60" fillId="6" borderId="49" xfId="0" applyFont="1" applyFill="1" applyBorder="1" applyAlignment="1">
      <alignment horizontal="center" vertical="center" wrapText="1"/>
    </xf>
    <xf numFmtId="0" fontId="60" fillId="6" borderId="13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1" fillId="0" borderId="10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33" fillId="2" borderId="31" xfId="0" applyFont="1" applyFill="1" applyBorder="1" applyAlignment="1" applyProtection="1">
      <alignment horizontal="center" vertical="center"/>
      <protection locked="0"/>
    </xf>
    <xf numFmtId="0" fontId="33" fillId="2" borderId="32" xfId="0" applyFont="1" applyFill="1" applyBorder="1" applyAlignment="1" applyProtection="1">
      <alignment horizontal="center" vertical="center"/>
      <protection locked="0"/>
    </xf>
    <xf numFmtId="0" fontId="33" fillId="2" borderId="33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/>
      <protection locked="0"/>
    </xf>
    <xf numFmtId="0" fontId="33" fillId="0" borderId="1" xfId="0" applyFont="1" applyBorder="1" applyAlignment="1" applyProtection="1">
      <alignment horizontal="center" vertical="center"/>
      <protection locked="0"/>
    </xf>
    <xf numFmtId="0" fontId="33" fillId="0" borderId="26" xfId="0" applyFont="1" applyBorder="1" applyAlignment="1" applyProtection="1">
      <alignment horizontal="center" vertical="center"/>
      <protection locked="0"/>
    </xf>
    <xf numFmtId="0" fontId="33" fillId="2" borderId="28" xfId="0" applyFont="1" applyFill="1" applyBorder="1" applyAlignment="1" applyProtection="1">
      <alignment horizontal="center" vertical="center"/>
      <protection locked="0"/>
    </xf>
    <xf numFmtId="0" fontId="33" fillId="2" borderId="29" xfId="0" applyFont="1" applyFill="1" applyBorder="1" applyAlignment="1" applyProtection="1">
      <alignment horizontal="center" vertical="center"/>
      <protection locked="0"/>
    </xf>
    <xf numFmtId="0" fontId="33" fillId="2" borderId="30" xfId="0" applyFont="1" applyFill="1" applyBorder="1" applyAlignment="1" applyProtection="1">
      <alignment horizontal="center" vertical="center"/>
      <protection locked="0"/>
    </xf>
    <xf numFmtId="0" fontId="32" fillId="0" borderId="8" xfId="0" applyFont="1" applyBorder="1" applyAlignment="1" applyProtection="1">
      <alignment horizontal="center"/>
      <protection locked="0"/>
    </xf>
    <xf numFmtId="0" fontId="33" fillId="0" borderId="15" xfId="0" applyFont="1" applyBorder="1" applyAlignment="1" applyProtection="1">
      <alignment horizontal="center" vertical="center"/>
      <protection locked="0"/>
    </xf>
    <xf numFmtId="0" fontId="33" fillId="0" borderId="16" xfId="0" applyFont="1" applyBorder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center"/>
      <protection locked="0"/>
    </xf>
    <xf numFmtId="0" fontId="33" fillId="0" borderId="7" xfId="0" applyFont="1" applyBorder="1" applyAlignment="1" applyProtection="1">
      <alignment horizontal="center" vertical="center"/>
      <protection locked="0"/>
    </xf>
    <xf numFmtId="0" fontId="33" fillId="0" borderId="2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6" fillId="4" borderId="0" xfId="0" applyFont="1" applyFill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3" fontId="108" fillId="4" borderId="65" xfId="0" applyNumberFormat="1" applyFont="1" applyFill="1" applyBorder="1" applyAlignment="1">
      <alignment horizontal="center" vertical="center" wrapText="1" readingOrder="1"/>
    </xf>
    <xf numFmtId="3" fontId="108" fillId="4" borderId="66" xfId="0" applyNumberFormat="1" applyFont="1" applyFill="1" applyBorder="1" applyAlignment="1">
      <alignment horizontal="center" vertical="center" wrapText="1" readingOrder="1"/>
    </xf>
    <xf numFmtId="0" fontId="108" fillId="4" borderId="65" xfId="0" applyFont="1" applyFill="1" applyBorder="1" applyAlignment="1">
      <alignment horizontal="center" vertical="center" wrapText="1" readingOrder="1"/>
    </xf>
    <xf numFmtId="0" fontId="108" fillId="4" borderId="66" xfId="0" applyFont="1" applyFill="1" applyBorder="1" applyAlignment="1">
      <alignment horizontal="center" vertical="center" wrapText="1" readingOrder="1"/>
    </xf>
    <xf numFmtId="0" fontId="108" fillId="4" borderId="65" xfId="0" applyFont="1" applyFill="1" applyBorder="1" applyAlignment="1">
      <alignment horizontal="center" vertical="center" wrapText="1"/>
    </xf>
    <xf numFmtId="0" fontId="108" fillId="4" borderId="66" xfId="0" applyFont="1" applyFill="1" applyBorder="1" applyAlignment="1">
      <alignment horizontal="center" vertical="center" wrapText="1"/>
    </xf>
    <xf numFmtId="0" fontId="107" fillId="4" borderId="65" xfId="0" applyFont="1" applyFill="1" applyBorder="1" applyAlignment="1">
      <alignment horizontal="center" vertical="center" wrapText="1" readingOrder="1"/>
    </xf>
    <xf numFmtId="0" fontId="107" fillId="4" borderId="66" xfId="0" applyFont="1" applyFill="1" applyBorder="1" applyAlignment="1">
      <alignment horizontal="center" vertical="center" wrapText="1" readingOrder="1"/>
    </xf>
    <xf numFmtId="0" fontId="102" fillId="4" borderId="19" xfId="0" applyFont="1" applyFill="1" applyBorder="1" applyAlignment="1">
      <alignment horizontal="left" vertical="center" wrapText="1"/>
    </xf>
    <xf numFmtId="0" fontId="103" fillId="4" borderId="59" xfId="0" applyFont="1" applyFill="1" applyBorder="1" applyAlignment="1">
      <alignment horizontal="left" vertical="center" wrapText="1"/>
    </xf>
    <xf numFmtId="0" fontId="103" fillId="4" borderId="32" xfId="0" applyFont="1" applyFill="1" applyBorder="1" applyAlignment="1">
      <alignment horizontal="left" vertical="center" wrapText="1"/>
    </xf>
    <xf numFmtId="0" fontId="103" fillId="4" borderId="36" xfId="0" applyFont="1" applyFill="1" applyBorder="1" applyAlignment="1">
      <alignment horizontal="left" vertical="center" wrapText="1"/>
    </xf>
    <xf numFmtId="0" fontId="106" fillId="4" borderId="19" xfId="0" applyFont="1" applyFill="1" applyBorder="1" applyAlignment="1">
      <alignment horizontal="center" vertical="top" wrapText="1"/>
    </xf>
    <xf numFmtId="0" fontId="102" fillId="4" borderId="65" xfId="0" applyFont="1" applyFill="1" applyBorder="1" applyAlignment="1">
      <alignment horizontal="center" vertical="center" wrapText="1" readingOrder="1"/>
    </xf>
    <xf numFmtId="0" fontId="102" fillId="4" borderId="66" xfId="0" applyFont="1" applyFill="1" applyBorder="1" applyAlignment="1">
      <alignment horizontal="center" vertical="center" wrapText="1" readingOrder="1"/>
    </xf>
    <xf numFmtId="0" fontId="102" fillId="4" borderId="59" xfId="0" applyFont="1" applyFill="1" applyBorder="1" applyAlignment="1">
      <alignment horizontal="center" vertical="center" wrapText="1" readingOrder="1"/>
    </xf>
    <xf numFmtId="0" fontId="102" fillId="4" borderId="32" xfId="0" applyFont="1" applyFill="1" applyBorder="1" applyAlignment="1">
      <alignment horizontal="center" vertical="center" wrapText="1" readingOrder="1"/>
    </xf>
    <xf numFmtId="0" fontId="102" fillId="4" borderId="36" xfId="0" applyFont="1" applyFill="1" applyBorder="1" applyAlignment="1">
      <alignment horizontal="center" vertical="center" wrapText="1" readingOrder="1"/>
    </xf>
    <xf numFmtId="0" fontId="102" fillId="9" borderId="59" xfId="0" applyFont="1" applyFill="1" applyBorder="1" applyAlignment="1">
      <alignment horizontal="center" vertical="center" wrapText="1" readingOrder="1"/>
    </xf>
    <xf numFmtId="0" fontId="102" fillId="9" borderId="32" xfId="0" applyFont="1" applyFill="1" applyBorder="1" applyAlignment="1">
      <alignment horizontal="center" vertical="center" wrapText="1" readingOrder="1"/>
    </xf>
    <xf numFmtId="0" fontId="102" fillId="9" borderId="36" xfId="0" applyFont="1" applyFill="1" applyBorder="1" applyAlignment="1">
      <alignment horizontal="center" vertical="center" wrapText="1" readingOrder="1"/>
    </xf>
    <xf numFmtId="0" fontId="102" fillId="9" borderId="65" xfId="0" applyFont="1" applyFill="1" applyBorder="1" applyAlignment="1">
      <alignment horizontal="center" vertical="center" wrapText="1" readingOrder="1"/>
    </xf>
    <xf numFmtId="0" fontId="102" fillId="9" borderId="66" xfId="0" applyFont="1" applyFill="1" applyBorder="1" applyAlignment="1">
      <alignment horizontal="center" vertical="center" wrapText="1" readingOrder="1"/>
    </xf>
    <xf numFmtId="0" fontId="102" fillId="4" borderId="19" xfId="0" applyFont="1" applyFill="1" applyBorder="1" applyAlignment="1">
      <alignment horizontal="center" vertical="center" wrapText="1" readingOrder="1"/>
    </xf>
    <xf numFmtId="0" fontId="73" fillId="0" borderId="0" xfId="0" applyFont="1" applyAlignment="1" applyProtection="1">
      <alignment horizontal="justify" vertical="distributed" wrapText="1"/>
      <protection locked="0"/>
    </xf>
    <xf numFmtId="0" fontId="33" fillId="2" borderId="1" xfId="0" applyFont="1" applyFill="1" applyBorder="1" applyAlignment="1" applyProtection="1">
      <alignment horizontal="center" vertical="center"/>
      <protection locked="0"/>
    </xf>
    <xf numFmtId="0" fontId="33" fillId="2" borderId="26" xfId="0" applyFont="1" applyFill="1" applyBorder="1" applyAlignment="1" applyProtection="1">
      <alignment horizontal="center" vertical="center"/>
      <protection locked="0"/>
    </xf>
    <xf numFmtId="0" fontId="33" fillId="2" borderId="7" xfId="0" applyFont="1" applyFill="1" applyBorder="1" applyAlignment="1" applyProtection="1">
      <alignment horizontal="center" vertical="center"/>
      <protection locked="0"/>
    </xf>
    <xf numFmtId="0" fontId="33" fillId="2" borderId="27" xfId="0" applyFont="1" applyFill="1" applyBorder="1" applyAlignment="1" applyProtection="1">
      <alignment horizontal="center" vertical="center"/>
      <protection locked="0"/>
    </xf>
    <xf numFmtId="0" fontId="33" fillId="2" borderId="15" xfId="0" applyFont="1" applyFill="1" applyBorder="1" applyAlignment="1" applyProtection="1">
      <alignment horizontal="center" vertical="center" wrapText="1"/>
      <protection locked="0"/>
    </xf>
    <xf numFmtId="0" fontId="33" fillId="2" borderId="16" xfId="0" applyFont="1" applyFill="1" applyBorder="1" applyAlignment="1" applyProtection="1">
      <alignment horizontal="center" vertical="center" wrapText="1"/>
      <protection locked="0"/>
    </xf>
    <xf numFmtId="0" fontId="33" fillId="2" borderId="22" xfId="0" applyFont="1" applyFill="1" applyBorder="1" applyAlignment="1" applyProtection="1">
      <alignment horizontal="center" vertical="center"/>
      <protection locked="0"/>
    </xf>
    <xf numFmtId="0" fontId="33" fillId="2" borderId="18" xfId="0" applyFont="1" applyFill="1" applyBorder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top"/>
    </xf>
    <xf numFmtId="0" fontId="61" fillId="0" borderId="5" xfId="0" applyFont="1" applyBorder="1" applyAlignment="1">
      <alignment vertical="center"/>
    </xf>
    <xf numFmtId="0" fontId="60" fillId="0" borderId="5" xfId="0" applyFont="1" applyBorder="1" applyAlignment="1">
      <alignment vertical="center"/>
    </xf>
    <xf numFmtId="0" fontId="60" fillId="6" borderId="1" xfId="0" applyFont="1" applyFill="1" applyBorder="1" applyAlignment="1">
      <alignment vertical="center"/>
    </xf>
    <xf numFmtId="0" fontId="60" fillId="6" borderId="3" xfId="0" applyFont="1" applyFill="1" applyBorder="1" applyAlignment="1">
      <alignment vertical="center"/>
    </xf>
    <xf numFmtId="0" fontId="60" fillId="6" borderId="7" xfId="0" applyFont="1" applyFill="1" applyBorder="1" applyAlignment="1">
      <alignment vertical="center"/>
    </xf>
    <xf numFmtId="0" fontId="60" fillId="6" borderId="9" xfId="0" applyFont="1" applyFill="1" applyBorder="1" applyAlignment="1">
      <alignment vertical="center"/>
    </xf>
    <xf numFmtId="0" fontId="60" fillId="6" borderId="49" xfId="0" applyFont="1" applyFill="1" applyBorder="1" applyAlignment="1">
      <alignment horizontal="center" vertical="justify"/>
    </xf>
    <xf numFmtId="0" fontId="60" fillId="6" borderId="13" xfId="0" applyFont="1" applyFill="1" applyBorder="1" applyAlignment="1">
      <alignment horizontal="center" vertical="justify"/>
    </xf>
    <xf numFmtId="0" fontId="60" fillId="0" borderId="5" xfId="0" applyFont="1" applyBorder="1" applyAlignment="1">
      <alignment vertical="center" wrapText="1"/>
    </xf>
    <xf numFmtId="0" fontId="59" fillId="4" borderId="0" xfId="0" applyFont="1" applyFill="1" applyAlignment="1">
      <alignment horizontal="center" vertical="center" wrapText="1"/>
    </xf>
    <xf numFmtId="0" fontId="61" fillId="0" borderId="5" xfId="0" applyFont="1" applyBorder="1" applyAlignment="1">
      <alignment vertical="center" wrapText="1"/>
    </xf>
    <xf numFmtId="0" fontId="61" fillId="0" borderId="11" xfId="0" applyFont="1" applyBorder="1" applyAlignment="1">
      <alignment vertical="center"/>
    </xf>
    <xf numFmtId="0" fontId="60" fillId="6" borderId="10" xfId="0" applyFont="1" applyFill="1" applyBorder="1" applyAlignment="1">
      <alignment vertical="center"/>
    </xf>
    <xf numFmtId="0" fontId="60" fillId="6" borderId="12" xfId="0" applyFont="1" applyFill="1" applyBorder="1" applyAlignment="1">
      <alignment vertical="center"/>
    </xf>
    <xf numFmtId="0" fontId="60" fillId="0" borderId="7" xfId="0" applyFont="1" applyBorder="1" applyAlignment="1">
      <alignment vertical="center"/>
    </xf>
    <xf numFmtId="0" fontId="60" fillId="0" borderId="6" xfId="0" applyFont="1" applyBorder="1" applyAlignment="1">
      <alignment vertical="center"/>
    </xf>
    <xf numFmtId="0" fontId="60" fillId="0" borderId="9" xfId="0" applyFont="1" applyBorder="1" applyAlignment="1">
      <alignment vertical="center"/>
    </xf>
    <xf numFmtId="41" fontId="60" fillId="0" borderId="4" xfId="0" applyNumberFormat="1" applyFont="1" applyBorder="1" applyAlignment="1">
      <alignment horizontal="right" vertical="center"/>
    </xf>
    <xf numFmtId="41" fontId="60" fillId="0" borderId="13" xfId="0" applyNumberFormat="1" applyFont="1" applyBorder="1" applyAlignment="1">
      <alignment horizontal="right" vertical="center"/>
    </xf>
    <xf numFmtId="0" fontId="61" fillId="0" borderId="1" xfId="0" applyFont="1" applyBorder="1" applyAlignment="1">
      <alignment vertical="center"/>
    </xf>
    <xf numFmtId="0" fontId="61" fillId="0" borderId="3" xfId="0" applyFont="1" applyBorder="1" applyAlignment="1">
      <alignment vertical="center"/>
    </xf>
    <xf numFmtId="0" fontId="61" fillId="0" borderId="6" xfId="0" applyFont="1" applyBorder="1" applyAlignment="1">
      <alignment horizontal="left" vertical="center" indent="1"/>
    </xf>
    <xf numFmtId="41" fontId="61" fillId="0" borderId="4" xfId="0" applyNumberFormat="1" applyFont="1" applyBorder="1" applyAlignment="1">
      <alignment horizontal="right" vertical="center"/>
    </xf>
    <xf numFmtId="0" fontId="33" fillId="2" borderId="31" xfId="0" applyFont="1" applyFill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2" borderId="32" xfId="0" applyFont="1" applyFill="1" applyBorder="1" applyAlignment="1">
      <alignment horizontal="center" vertical="center"/>
    </xf>
    <xf numFmtId="0" fontId="33" fillId="2" borderId="33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3" fillId="2" borderId="56" xfId="0" applyFont="1" applyFill="1" applyBorder="1" applyAlignment="1">
      <alignment horizontal="center" vertical="center"/>
    </xf>
    <xf numFmtId="0" fontId="35" fillId="0" borderId="56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3" fillId="0" borderId="29" xfId="0" applyFont="1" applyBorder="1" applyAlignment="1" applyProtection="1">
      <alignment horizontal="center" vertical="center"/>
      <protection locked="0"/>
    </xf>
    <xf numFmtId="0" fontId="33" fillId="2" borderId="35" xfId="0" applyFont="1" applyFill="1" applyBorder="1" applyAlignment="1" applyProtection="1">
      <alignment horizontal="center" vertical="center"/>
      <protection locked="0"/>
    </xf>
    <xf numFmtId="0" fontId="93" fillId="0" borderId="19" xfId="0" applyFont="1" applyBorder="1" applyAlignment="1">
      <alignment horizontal="justify" vertical="center"/>
    </xf>
    <xf numFmtId="0" fontId="88" fillId="0" borderId="62" xfId="0" applyFont="1" applyBorder="1" applyAlignment="1">
      <alignment horizontal="left" vertical="center" wrapText="1"/>
    </xf>
    <xf numFmtId="0" fontId="92" fillId="0" borderId="49" xfId="0" applyFont="1" applyBorder="1" applyAlignment="1">
      <alignment horizontal="center" vertical="center"/>
    </xf>
    <xf numFmtId="0" fontId="92" fillId="0" borderId="4" xfId="0" applyFont="1" applyBorder="1" applyAlignment="1">
      <alignment horizontal="center" vertical="center"/>
    </xf>
    <xf numFmtId="0" fontId="57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2" fillId="2" borderId="59" xfId="0" applyFont="1" applyFill="1" applyBorder="1" applyAlignment="1">
      <alignment horizontal="center" wrapText="1"/>
    </xf>
    <xf numFmtId="0" fontId="32" fillId="2" borderId="32" xfId="0" applyFont="1" applyFill="1" applyBorder="1" applyAlignment="1">
      <alignment horizontal="center"/>
    </xf>
    <xf numFmtId="0" fontId="32" fillId="2" borderId="36" xfId="0" applyFont="1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120" fillId="14" borderId="28" xfId="0" applyFont="1" applyFill="1" applyBorder="1" applyAlignment="1">
      <alignment horizontal="center" vertical="center"/>
    </xf>
    <xf numFmtId="0" fontId="120" fillId="14" borderId="29" xfId="0" applyFont="1" applyFill="1" applyBorder="1" applyAlignment="1">
      <alignment horizontal="center" vertical="center"/>
    </xf>
    <xf numFmtId="0" fontId="120" fillId="14" borderId="35" xfId="0" applyFont="1" applyFill="1" applyBorder="1" applyAlignment="1">
      <alignment horizontal="center" vertical="center"/>
    </xf>
    <xf numFmtId="0" fontId="120" fillId="14" borderId="28" xfId="0" applyFont="1" applyFill="1" applyBorder="1" applyAlignment="1">
      <alignment horizontal="center" vertical="center" wrapText="1"/>
    </xf>
    <xf numFmtId="0" fontId="120" fillId="14" borderId="35" xfId="0" applyFont="1" applyFill="1" applyBorder="1" applyAlignment="1">
      <alignment horizontal="center" vertical="center" wrapText="1"/>
    </xf>
    <xf numFmtId="0" fontId="58" fillId="6" borderId="49" xfId="0" applyFont="1" applyFill="1" applyBorder="1" applyAlignment="1">
      <alignment horizontal="center" vertical="center" wrapText="1"/>
    </xf>
    <xf numFmtId="0" fontId="58" fillId="6" borderId="4" xfId="0" applyFont="1" applyFill="1" applyBorder="1" applyAlignment="1">
      <alignment horizontal="center" vertical="center" wrapText="1"/>
    </xf>
    <xf numFmtId="0" fontId="58" fillId="6" borderId="13" xfId="0" applyFont="1" applyFill="1" applyBorder="1" applyAlignment="1">
      <alignment horizontal="center" vertical="center" wrapText="1"/>
    </xf>
    <xf numFmtId="0" fontId="58" fillId="6" borderId="10" xfId="0" applyFont="1" applyFill="1" applyBorder="1" applyAlignment="1">
      <alignment horizontal="center" vertical="center" wrapText="1"/>
    </xf>
    <xf numFmtId="0" fontId="58" fillId="6" borderId="91" xfId="0" applyFont="1" applyFill="1" applyBorder="1" applyAlignment="1">
      <alignment horizontal="center" vertical="center" wrapText="1"/>
    </xf>
    <xf numFmtId="0" fontId="58" fillId="6" borderId="92" xfId="0" applyFont="1" applyFill="1" applyBorder="1" applyAlignment="1">
      <alignment horizontal="center" vertical="center" wrapText="1"/>
    </xf>
    <xf numFmtId="0" fontId="123" fillId="0" borderId="8" xfId="0" applyFont="1" applyBorder="1" applyAlignment="1">
      <alignment horizontal="center" vertical="center"/>
    </xf>
    <xf numFmtId="0" fontId="58" fillId="6" borderId="1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/>
    </xf>
    <xf numFmtId="0" fontId="58" fillId="6" borderId="3" xfId="0" applyFont="1" applyFill="1" applyBorder="1" applyAlignment="1">
      <alignment horizontal="center" vertical="center"/>
    </xf>
    <xf numFmtId="0" fontId="58" fillId="6" borderId="5" xfId="0" applyFont="1" applyFill="1" applyBorder="1" applyAlignment="1">
      <alignment horizontal="center" vertical="center"/>
    </xf>
    <xf numFmtId="0" fontId="58" fillId="6" borderId="0" xfId="0" applyFont="1" applyFill="1" applyAlignment="1">
      <alignment horizontal="center" vertical="center"/>
    </xf>
    <xf numFmtId="0" fontId="58" fillId="6" borderId="6" xfId="0" applyFont="1" applyFill="1" applyBorder="1" applyAlignment="1">
      <alignment horizontal="center" vertical="center"/>
    </xf>
    <xf numFmtId="0" fontId="58" fillId="6" borderId="7" xfId="0" applyFont="1" applyFill="1" applyBorder="1" applyAlignment="1">
      <alignment horizontal="center" vertical="center"/>
    </xf>
    <xf numFmtId="0" fontId="58" fillId="6" borderId="8" xfId="0" applyFont="1" applyFill="1" applyBorder="1" applyAlignment="1">
      <alignment horizontal="center" vertical="center"/>
    </xf>
    <xf numFmtId="0" fontId="58" fillId="6" borderId="9" xfId="0" applyFont="1" applyFill="1" applyBorder="1" applyAlignment="1">
      <alignment horizontal="center" vertical="center"/>
    </xf>
    <xf numFmtId="0" fontId="58" fillId="22" borderId="11" xfId="0" applyFont="1" applyFill="1" applyBorder="1" applyAlignment="1">
      <alignment vertical="center" wrapText="1"/>
    </xf>
    <xf numFmtId="0" fontId="58" fillId="6" borderId="1" xfId="0" applyFont="1" applyFill="1" applyBorder="1" applyAlignment="1">
      <alignment vertical="center" wrapText="1"/>
    </xf>
    <xf numFmtId="0" fontId="58" fillId="6" borderId="2" xfId="0" applyFont="1" applyFill="1" applyBorder="1" applyAlignment="1">
      <alignment vertical="center" wrapText="1"/>
    </xf>
    <xf numFmtId="0" fontId="58" fillId="6" borderId="3" xfId="0" applyFont="1" applyFill="1" applyBorder="1" applyAlignment="1">
      <alignment vertical="center" wrapText="1"/>
    </xf>
    <xf numFmtId="0" fontId="58" fillId="6" borderId="5" xfId="0" applyFont="1" applyFill="1" applyBorder="1" applyAlignment="1">
      <alignment vertical="center" wrapText="1"/>
    </xf>
    <xf numFmtId="0" fontId="58" fillId="6" borderId="0" xfId="0" applyFont="1" applyFill="1" applyAlignment="1">
      <alignment vertical="center" wrapText="1"/>
    </xf>
    <xf numFmtId="0" fontId="58" fillId="6" borderId="6" xfId="0" applyFont="1" applyFill="1" applyBorder="1" applyAlignment="1">
      <alignment vertical="center" wrapText="1"/>
    </xf>
    <xf numFmtId="0" fontId="58" fillId="6" borderId="7" xfId="0" applyFont="1" applyFill="1" applyBorder="1" applyAlignment="1">
      <alignment vertical="center" wrapText="1"/>
    </xf>
    <xf numFmtId="0" fontId="58" fillId="6" borderId="8" xfId="0" applyFont="1" applyFill="1" applyBorder="1" applyAlignment="1">
      <alignment vertical="center" wrapText="1"/>
    </xf>
    <xf numFmtId="0" fontId="58" fillId="6" borderId="9" xfId="0" applyFont="1" applyFill="1" applyBorder="1" applyAlignment="1">
      <alignment vertical="center" wrapText="1"/>
    </xf>
    <xf numFmtId="0" fontId="58" fillId="6" borderId="10" xfId="0" applyFont="1" applyFill="1" applyBorder="1" applyAlignment="1">
      <alignment horizontal="center" vertical="center"/>
    </xf>
    <xf numFmtId="0" fontId="58" fillId="6" borderId="11" xfId="0" applyFont="1" applyFill="1" applyBorder="1" applyAlignment="1">
      <alignment horizontal="center" vertical="center"/>
    </xf>
    <xf numFmtId="0" fontId="58" fillId="6" borderId="91" xfId="0" applyFont="1" applyFill="1" applyBorder="1" applyAlignment="1">
      <alignment horizontal="center" vertical="center"/>
    </xf>
    <xf numFmtId="0" fontId="58" fillId="6" borderId="92" xfId="0" applyFont="1" applyFill="1" applyBorder="1" applyAlignment="1">
      <alignment horizontal="center" vertical="center"/>
    </xf>
    <xf numFmtId="0" fontId="58" fillId="6" borderId="3" xfId="0" applyFont="1" applyFill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center" vertical="center" wrapText="1"/>
    </xf>
    <xf numFmtId="0" fontId="58" fillId="6" borderId="9" xfId="0" applyFont="1" applyFill="1" applyBorder="1" applyAlignment="1">
      <alignment horizontal="center" vertical="center" wrapText="1"/>
    </xf>
    <xf numFmtId="0" fontId="58" fillId="21" borderId="10" xfId="0" applyFont="1" applyFill="1" applyBorder="1" applyAlignment="1">
      <alignment vertical="center" wrapText="1"/>
    </xf>
    <xf numFmtId="0" fontId="58" fillId="21" borderId="11" xfId="0" applyFont="1" applyFill="1" applyBorder="1" applyAlignment="1">
      <alignment vertical="center" wrapText="1"/>
    </xf>
    <xf numFmtId="0" fontId="58" fillId="6" borderId="10" xfId="0" applyFont="1" applyFill="1" applyBorder="1" applyAlignment="1">
      <alignment vertical="center" wrapText="1"/>
    </xf>
    <xf numFmtId="0" fontId="58" fillId="6" borderId="11" xfId="0" applyFont="1" applyFill="1" applyBorder="1" applyAlignment="1">
      <alignment vertical="center" wrapText="1"/>
    </xf>
    <xf numFmtId="0" fontId="58" fillId="0" borderId="11" xfId="0" applyFont="1" applyBorder="1" applyAlignment="1">
      <alignment vertical="center" wrapText="1"/>
    </xf>
    <xf numFmtId="0" fontId="58" fillId="0" borderId="91" xfId="0" applyFont="1" applyBorder="1" applyAlignment="1">
      <alignment vertical="center" wrapText="1"/>
    </xf>
    <xf numFmtId="0" fontId="58" fillId="21" borderId="12" xfId="0" applyFont="1" applyFill="1" applyBorder="1" applyAlignment="1">
      <alignment vertical="center" wrapText="1"/>
    </xf>
    <xf numFmtId="0" fontId="67" fillId="6" borderId="10" xfId="0" applyFont="1" applyFill="1" applyBorder="1" applyAlignment="1">
      <alignment vertical="center" wrapText="1"/>
    </xf>
    <xf numFmtId="0" fontId="67" fillId="6" borderId="11" xfId="0" applyFont="1" applyFill="1" applyBorder="1" applyAlignment="1">
      <alignment vertical="center" wrapText="1"/>
    </xf>
    <xf numFmtId="0" fontId="67" fillId="6" borderId="12" xfId="0" applyFont="1" applyFill="1" applyBorder="1" applyAlignment="1">
      <alignment vertical="center" wrapText="1"/>
    </xf>
    <xf numFmtId="0" fontId="119" fillId="3" borderId="73" xfId="0" applyFont="1" applyFill="1" applyBorder="1" applyAlignment="1">
      <alignment horizontal="center" vertical="top" wrapText="1"/>
    </xf>
    <xf numFmtId="0" fontId="119" fillId="3" borderId="81" xfId="0" applyFont="1" applyFill="1" applyBorder="1" applyAlignment="1">
      <alignment horizontal="center" vertical="top" wrapText="1"/>
    </xf>
    <xf numFmtId="0" fontId="119" fillId="0" borderId="73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13" fillId="3" borderId="73" xfId="0" applyFont="1" applyFill="1" applyBorder="1" applyAlignment="1">
      <alignment horizontal="right" vertical="top" wrapText="1"/>
    </xf>
    <xf numFmtId="0" fontId="115" fillId="3" borderId="76" xfId="0" applyFont="1" applyFill="1" applyBorder="1" applyAlignment="1">
      <alignment vertical="top" wrapText="1"/>
    </xf>
    <xf numFmtId="0" fontId="115" fillId="3" borderId="32" xfId="0" applyFont="1" applyFill="1" applyBorder="1" applyAlignment="1">
      <alignment vertical="top" wrapText="1"/>
    </xf>
    <xf numFmtId="0" fontId="115" fillId="3" borderId="62" xfId="0" applyFont="1" applyFill="1" applyBorder="1" applyAlignment="1">
      <alignment vertical="top" wrapText="1"/>
    </xf>
    <xf numFmtId="0" fontId="116" fillId="0" borderId="73" xfId="12" applyNumberFormat="1" applyFont="1" applyFill="1" applyBorder="1" applyAlignment="1">
      <alignment horizontal="center" vertical="top"/>
    </xf>
    <xf numFmtId="165" fontId="116" fillId="0" borderId="73" xfId="0" applyNumberFormat="1" applyFont="1" applyBorder="1" applyAlignment="1">
      <alignment horizontal="justify" vertical="top"/>
    </xf>
    <xf numFmtId="0" fontId="113" fillId="11" borderId="77" xfId="0" applyFont="1" applyFill="1" applyBorder="1" applyAlignment="1">
      <alignment vertical="top" wrapText="1"/>
    </xf>
    <xf numFmtId="0" fontId="113" fillId="11" borderId="73" xfId="0" applyFont="1" applyFill="1" applyBorder="1" applyAlignment="1">
      <alignment vertical="top" wrapText="1"/>
    </xf>
    <xf numFmtId="0" fontId="119" fillId="3" borderId="73" xfId="0" applyFont="1" applyFill="1" applyBorder="1" applyAlignment="1">
      <alignment horizontal="left" vertical="top" wrapText="1"/>
    </xf>
    <xf numFmtId="0" fontId="113" fillId="6" borderId="73" xfId="0" applyFont="1" applyFill="1" applyBorder="1" applyAlignment="1">
      <alignment horizontal="left" vertical="top" wrapText="1"/>
    </xf>
    <xf numFmtId="0" fontId="113" fillId="3" borderId="77" xfId="0" applyFont="1" applyFill="1" applyBorder="1" applyAlignment="1">
      <alignment horizontal="right" vertical="top" wrapText="1"/>
    </xf>
    <xf numFmtId="0" fontId="116" fillId="0" borderId="77" xfId="12" applyNumberFormat="1" applyFont="1" applyFill="1" applyBorder="1" applyAlignment="1">
      <alignment horizontal="center" vertical="top"/>
    </xf>
    <xf numFmtId="165" fontId="116" fillId="0" borderId="77" xfId="0" applyNumberFormat="1" applyFont="1" applyBorder="1" applyAlignment="1">
      <alignment horizontal="justify" vertical="top"/>
    </xf>
    <xf numFmtId="0" fontId="117" fillId="0" borderId="82" xfId="0" applyFont="1" applyBorder="1" applyAlignment="1">
      <alignment horizontal="left" vertical="top" wrapText="1"/>
    </xf>
    <xf numFmtId="0" fontId="117" fillId="0" borderId="75" xfId="0" applyFont="1" applyBorder="1" applyAlignment="1">
      <alignment horizontal="left" vertical="top" wrapText="1"/>
    </xf>
    <xf numFmtId="0" fontId="117" fillId="0" borderId="83" xfId="0" applyFont="1" applyBorder="1" applyAlignment="1">
      <alignment horizontal="left" vertical="top" wrapText="1"/>
    </xf>
    <xf numFmtId="0" fontId="118" fillId="0" borderId="84" xfId="0" applyFont="1" applyBorder="1" applyAlignment="1">
      <alignment horizontal="left" vertical="top" wrapText="1"/>
    </xf>
    <xf numFmtId="0" fontId="118" fillId="0" borderId="68" xfId="0" applyFont="1" applyBorder="1" applyAlignment="1">
      <alignment horizontal="left" vertical="top" wrapText="1"/>
    </xf>
    <xf numFmtId="0" fontId="118" fillId="0" borderId="69" xfId="0" applyFont="1" applyBorder="1" applyAlignment="1">
      <alignment horizontal="left" vertical="top" wrapText="1"/>
    </xf>
    <xf numFmtId="0" fontId="113" fillId="3" borderId="81" xfId="0" applyFont="1" applyFill="1" applyBorder="1" applyAlignment="1">
      <alignment horizontal="right" vertical="top" wrapText="1"/>
    </xf>
    <xf numFmtId="9" fontId="116" fillId="0" borderId="73" xfId="0" applyNumberFormat="1" applyFont="1" applyBorder="1" applyAlignment="1">
      <alignment horizontal="center" vertical="top"/>
    </xf>
    <xf numFmtId="9" fontId="116" fillId="0" borderId="73" xfId="0" applyNumberFormat="1" applyFont="1" applyBorder="1" applyAlignment="1">
      <alignment horizontal="justify" vertical="top"/>
    </xf>
    <xf numFmtId="0" fontId="113" fillId="6" borderId="67" xfId="0" applyFont="1" applyFill="1" applyBorder="1" applyAlignment="1">
      <alignment horizontal="left" vertical="top" wrapText="1"/>
    </xf>
    <xf numFmtId="0" fontId="113" fillId="6" borderId="68" xfId="0" applyFont="1" applyFill="1" applyBorder="1" applyAlignment="1">
      <alignment horizontal="left" vertical="top" wrapText="1"/>
    </xf>
    <xf numFmtId="0" fontId="113" fillId="6" borderId="69" xfId="0" applyFont="1" applyFill="1" applyBorder="1" applyAlignment="1">
      <alignment horizontal="left" vertical="top" wrapText="1"/>
    </xf>
    <xf numFmtId="0" fontId="113" fillId="11" borderId="67" xfId="0" applyFont="1" applyFill="1" applyBorder="1" applyAlignment="1">
      <alignment vertical="top" wrapText="1"/>
    </xf>
    <xf numFmtId="0" fontId="113" fillId="11" borderId="68" xfId="0" applyFont="1" applyFill="1" applyBorder="1" applyAlignment="1">
      <alignment vertical="top" wrapText="1"/>
    </xf>
    <xf numFmtId="0" fontId="113" fillId="11" borderId="69" xfId="0" applyFont="1" applyFill="1" applyBorder="1" applyAlignment="1">
      <alignment vertical="top" wrapText="1"/>
    </xf>
    <xf numFmtId="0" fontId="113" fillId="3" borderId="74" xfId="0" applyFont="1" applyFill="1" applyBorder="1" applyAlignment="1">
      <alignment horizontal="center" vertical="top" wrapText="1"/>
    </xf>
    <xf numFmtId="0" fontId="113" fillId="3" borderId="78" xfId="0" applyFont="1" applyFill="1" applyBorder="1" applyAlignment="1">
      <alignment horizontal="center" vertical="top" wrapText="1"/>
    </xf>
    <xf numFmtId="0" fontId="113" fillId="3" borderId="80" xfId="0" applyFont="1" applyFill="1" applyBorder="1" applyAlignment="1">
      <alignment horizontal="center" vertical="top" wrapText="1"/>
    </xf>
    <xf numFmtId="1" fontId="116" fillId="0" borderId="77" xfId="0" applyNumberFormat="1" applyFont="1" applyBorder="1" applyAlignment="1">
      <alignment horizontal="center" vertical="top"/>
    </xf>
    <xf numFmtId="1" fontId="116" fillId="0" borderId="79" xfId="0" applyNumberFormat="1" applyFont="1" applyBorder="1" applyAlignment="1">
      <alignment horizontal="center" vertical="top"/>
    </xf>
    <xf numFmtId="1" fontId="116" fillId="0" borderId="81" xfId="0" applyNumberFormat="1" applyFont="1" applyBorder="1" applyAlignment="1">
      <alignment horizontal="center" vertical="top"/>
    </xf>
    <xf numFmtId="9" fontId="116" fillId="0" borderId="77" xfId="0" applyNumberFormat="1" applyFont="1" applyBorder="1" applyAlignment="1">
      <alignment horizontal="justify" vertical="top"/>
    </xf>
    <xf numFmtId="9" fontId="116" fillId="0" borderId="79" xfId="0" applyNumberFormat="1" applyFont="1" applyBorder="1" applyAlignment="1">
      <alignment horizontal="justify" vertical="top"/>
    </xf>
    <xf numFmtId="0" fontId="112" fillId="0" borderId="70" xfId="0" applyFont="1" applyBorder="1" applyAlignment="1">
      <alignment horizontal="left" vertical="top" wrapText="1"/>
    </xf>
    <xf numFmtId="0" fontId="112" fillId="0" borderId="71" xfId="0" applyFont="1" applyBorder="1" applyAlignment="1">
      <alignment horizontal="left" vertical="top" wrapText="1"/>
    </xf>
    <xf numFmtId="0" fontId="112" fillId="0" borderId="72" xfId="0" applyFont="1" applyBorder="1" applyAlignment="1">
      <alignment horizontal="left" vertical="top" wrapText="1"/>
    </xf>
    <xf numFmtId="0" fontId="112" fillId="0" borderId="70" xfId="0" applyFont="1" applyBorder="1" applyAlignment="1">
      <alignment horizontal="left" vertical="top"/>
    </xf>
    <xf numFmtId="0" fontId="112" fillId="0" borderId="71" xfId="0" applyFont="1" applyBorder="1" applyAlignment="1">
      <alignment horizontal="left" vertical="top"/>
    </xf>
    <xf numFmtId="0" fontId="112" fillId="0" borderId="72" xfId="0" applyFont="1" applyBorder="1" applyAlignment="1">
      <alignment horizontal="left" vertical="top"/>
    </xf>
    <xf numFmtId="0" fontId="111" fillId="10" borderId="67" xfId="0" applyFont="1" applyFill="1" applyBorder="1" applyAlignment="1">
      <alignment horizontal="center" vertical="center" wrapText="1"/>
    </xf>
    <xf numFmtId="0" fontId="111" fillId="10" borderId="68" xfId="0" applyFont="1" applyFill="1" applyBorder="1" applyAlignment="1">
      <alignment horizontal="center" vertical="center" wrapText="1"/>
    </xf>
    <xf numFmtId="0" fontId="111" fillId="10" borderId="69" xfId="0" applyFont="1" applyFill="1" applyBorder="1" applyAlignment="1">
      <alignment horizontal="center" vertical="center" wrapText="1"/>
    </xf>
  </cellXfs>
  <cellStyles count="17">
    <cellStyle name="20% - Accent6" xfId="10" xr:uid="{00000000-0005-0000-0000-000000000000}"/>
    <cellStyle name="Euro" xfId="2" xr:uid="{00000000-0005-0000-0000-000001000000}"/>
    <cellStyle name="Euro 2" xfId="3" xr:uid="{00000000-0005-0000-0000-000002000000}"/>
    <cellStyle name="Euro 3" xfId="4" xr:uid="{00000000-0005-0000-0000-000003000000}"/>
    <cellStyle name="Hipervínculo 2" xfId="14" xr:uid="{00000000-0005-0000-0000-000004000000}"/>
    <cellStyle name="Millares" xfId="12" builtinId="3"/>
    <cellStyle name="Millares 2" xfId="15" xr:uid="{2E21C90F-9978-4410-A589-6D251479CDC4}"/>
    <cellStyle name="Millares 2 2" xfId="16" xr:uid="{0FCA9348-05AF-4D14-9B9B-F49754657A24}"/>
    <cellStyle name="Millares 3" xfId="9" xr:uid="{00000000-0005-0000-0000-000006000000}"/>
    <cellStyle name="Moneda" xfId="8" builtinId="4"/>
    <cellStyle name="Normal" xfId="0" builtinId="0"/>
    <cellStyle name="Normal 2" xfId="1" xr:uid="{00000000-0005-0000-0000-000009000000}"/>
    <cellStyle name="Normal 3" xfId="7" xr:uid="{00000000-0005-0000-0000-00000A000000}"/>
    <cellStyle name="Normal 3 2" xfId="13" xr:uid="{00000000-0005-0000-0000-00000B000000}"/>
    <cellStyle name="Normal 4 8" xfId="11" xr:uid="{00000000-0005-0000-0000-00000C000000}"/>
    <cellStyle name="Porcentaje" xfId="6" builtinId="5"/>
    <cellStyle name="Porcentual 2" xfId="5" xr:uid="{00000000-0005-0000-0000-00000E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104776</xdr:colOff>
      <xdr:row>0</xdr:row>
      <xdr:rowOff>38099</xdr:rowOff>
    </xdr:from>
    <xdr:ext cx="857249" cy="314325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915526" y="38099"/>
          <a:ext cx="857249" cy="3143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noAutofit/>
        </a:bodyPr>
        <a:lstStyle/>
        <a:p>
          <a:pPr algn="l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615950</xdr:colOff>
      <xdr:row>53</xdr:row>
      <xdr:rowOff>203200</xdr:rowOff>
    </xdr:from>
    <xdr:ext cx="3200400" cy="876300"/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15950" y="13157200"/>
          <a:ext cx="320040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3</xdr:col>
      <xdr:colOff>1558925</xdr:colOff>
      <xdr:row>54</xdr:row>
      <xdr:rowOff>12700</xdr:rowOff>
    </xdr:from>
    <xdr:ext cx="3305175" cy="876300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527925" y="13182600"/>
          <a:ext cx="3305175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  <xdr:oneCellAnchor>
    <xdr:from>
      <xdr:col>3</xdr:col>
      <xdr:colOff>1666875</xdr:colOff>
      <xdr:row>1</xdr:row>
      <xdr:rowOff>133349</xdr:rowOff>
    </xdr:from>
    <xdr:ext cx="3524250" cy="504825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191375" y="342899"/>
          <a:ext cx="3524250" cy="504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</xdr:colOff>
      <xdr:row>0</xdr:row>
      <xdr:rowOff>28575</xdr:rowOff>
    </xdr:from>
    <xdr:ext cx="1325551" cy="25455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/>
      </xdr:nvSpPr>
      <xdr:spPr>
        <a:xfrm>
          <a:off x="7829550" y="28575"/>
          <a:ext cx="132555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6</xdr:col>
      <xdr:colOff>238125</xdr:colOff>
      <xdr:row>2</xdr:row>
      <xdr:rowOff>57150</xdr:rowOff>
    </xdr:from>
    <xdr:ext cx="3524250" cy="3429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5619750" y="45720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219075</xdr:colOff>
      <xdr:row>21</xdr:row>
      <xdr:rowOff>171450</xdr:rowOff>
    </xdr:from>
    <xdr:ext cx="2878667" cy="87841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1FC553F-1677-477D-A02C-1417A8A34092}"/>
            </a:ext>
          </a:extLst>
        </xdr:cNvPr>
        <xdr:cNvSpPr txBox="1"/>
      </xdr:nvSpPr>
      <xdr:spPr>
        <a:xfrm>
          <a:off x="219075" y="605790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5</xdr:col>
      <xdr:colOff>381000</xdr:colOff>
      <xdr:row>21</xdr:row>
      <xdr:rowOff>171450</xdr:rowOff>
    </xdr:from>
    <xdr:ext cx="3050889" cy="100430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0237BEC-A38C-4318-91E0-59E5C720365A}"/>
            </a:ext>
          </a:extLst>
        </xdr:cNvPr>
        <xdr:cNvSpPr txBox="1"/>
      </xdr:nvSpPr>
      <xdr:spPr>
        <a:xfrm>
          <a:off x="5000625" y="6057900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7620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8</xdr:col>
      <xdr:colOff>761753</xdr:colOff>
      <xdr:row>0</xdr:row>
      <xdr:rowOff>76200</xdr:rowOff>
    </xdr:from>
    <xdr:ext cx="184730" cy="254557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/>
      </xdr:nvSpPr>
      <xdr:spPr>
        <a:xfrm>
          <a:off x="7344586" y="76200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7</xdr:col>
      <xdr:colOff>0</xdr:colOff>
      <xdr:row>2</xdr:row>
      <xdr:rowOff>142875</xdr:rowOff>
    </xdr:from>
    <xdr:ext cx="184731" cy="264560"/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5391150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455083</xdr:colOff>
      <xdr:row>2</xdr:row>
      <xdr:rowOff>52917</xdr:rowOff>
    </xdr:from>
    <xdr:ext cx="3524250" cy="342900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/>
      </xdr:nvSpPr>
      <xdr:spPr>
        <a:xfrm>
          <a:off x="3968750" y="47625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243416</xdr:colOff>
      <xdr:row>6</xdr:row>
      <xdr:rowOff>42333</xdr:rowOff>
    </xdr:from>
    <xdr:to>
      <xdr:col>7</xdr:col>
      <xdr:colOff>306916</xdr:colOff>
      <xdr:row>10</xdr:row>
      <xdr:rowOff>52917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97ABA8D-D0F5-4ED7-9A15-ACA1FF03111D}"/>
            </a:ext>
          </a:extLst>
        </xdr:cNvPr>
        <xdr:cNvSpPr txBox="1"/>
      </xdr:nvSpPr>
      <xdr:spPr>
        <a:xfrm>
          <a:off x="1502833" y="1333500"/>
          <a:ext cx="457200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200" b="1"/>
            <a:t>NO SE GENERÓ</a:t>
          </a:r>
          <a:r>
            <a:rPr lang="es-MX" sz="1200" b="1" baseline="0"/>
            <a:t> INFORMACIÓN DURANTE EL EJERCICIO 2024</a:t>
          </a:r>
          <a:endParaRPr lang="es-MX" sz="1200" b="1"/>
        </a:p>
      </xdr:txBody>
    </xdr:sp>
    <xdr:clientData/>
  </xdr:twoCellAnchor>
  <xdr:oneCellAnchor>
    <xdr:from>
      <xdr:col>0</xdr:col>
      <xdr:colOff>105833</xdr:colOff>
      <xdr:row>43</xdr:row>
      <xdr:rowOff>0</xdr:rowOff>
    </xdr:from>
    <xdr:ext cx="2878667" cy="87841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774CE7DB-2DF6-428E-9D26-BC9092B86050}"/>
            </a:ext>
          </a:extLst>
        </xdr:cNvPr>
        <xdr:cNvSpPr txBox="1"/>
      </xdr:nvSpPr>
      <xdr:spPr>
        <a:xfrm>
          <a:off x="105833" y="882650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4</xdr:col>
      <xdr:colOff>381000</xdr:colOff>
      <xdr:row>43</xdr:row>
      <xdr:rowOff>0</xdr:rowOff>
    </xdr:from>
    <xdr:ext cx="3050889" cy="1004302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A23271B3-C576-4DBE-910B-672372929F3F}"/>
            </a:ext>
          </a:extLst>
        </xdr:cNvPr>
        <xdr:cNvSpPr txBox="1"/>
      </xdr:nvSpPr>
      <xdr:spPr>
        <a:xfrm>
          <a:off x="3894667" y="8826500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456953</xdr:colOff>
      <xdr:row>0</xdr:row>
      <xdr:rowOff>0</xdr:rowOff>
    </xdr:from>
    <xdr:ext cx="184730" cy="254557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/>
      </xdr:nvSpPr>
      <xdr:spPr>
        <a:xfrm>
          <a:off x="6791078" y="0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8</xdr:col>
      <xdr:colOff>0</xdr:colOff>
      <xdr:row>2</xdr:row>
      <xdr:rowOff>142875</xdr:rowOff>
    </xdr:from>
    <xdr:ext cx="184731" cy="264560"/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582930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266700</xdr:colOff>
      <xdr:row>2</xdr:row>
      <xdr:rowOff>66675</xdr:rowOff>
    </xdr:from>
    <xdr:ext cx="3524250" cy="3429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/>
      </xdr:nvSpPr>
      <xdr:spPr>
        <a:xfrm>
          <a:off x="3524250" y="48577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 editAs="oneCell">
    <xdr:from>
      <xdr:col>8</xdr:col>
      <xdr:colOff>38100</xdr:colOff>
      <xdr:row>2</xdr:row>
      <xdr:rowOff>66675</xdr:rowOff>
    </xdr:from>
    <xdr:to>
      <xdr:col>10</xdr:col>
      <xdr:colOff>9525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485775"/>
          <a:ext cx="1543050" cy="323850"/>
        </a:xfrm>
        <a:prstGeom prst="rect">
          <a:avLst/>
        </a:prstGeom>
      </xdr:spPr>
    </xdr:pic>
    <xdr:clientData/>
  </xdr:twoCellAnchor>
  <xdr:oneCellAnchor>
    <xdr:from>
      <xdr:col>0</xdr:col>
      <xdr:colOff>238125</xdr:colOff>
      <xdr:row>42</xdr:row>
      <xdr:rowOff>19050</xdr:rowOff>
    </xdr:from>
    <xdr:ext cx="2878667" cy="87841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AFD5B83-D154-4246-A018-901BD77C8C70}"/>
            </a:ext>
          </a:extLst>
        </xdr:cNvPr>
        <xdr:cNvSpPr txBox="1"/>
      </xdr:nvSpPr>
      <xdr:spPr>
        <a:xfrm>
          <a:off x="238125" y="8543925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5</xdr:col>
      <xdr:colOff>371475</xdr:colOff>
      <xdr:row>42</xdr:row>
      <xdr:rowOff>19050</xdr:rowOff>
    </xdr:from>
    <xdr:ext cx="3050889" cy="100430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232F986D-EA73-4D6F-BB5E-608CC4A2B951}"/>
            </a:ext>
          </a:extLst>
        </xdr:cNvPr>
        <xdr:cNvSpPr txBox="1"/>
      </xdr:nvSpPr>
      <xdr:spPr>
        <a:xfrm>
          <a:off x="3629025" y="8543925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/>
      </xdr:nvSpPr>
      <xdr:spPr>
        <a:xfrm>
          <a:off x="0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/>
      </xdr:nvSpPr>
      <xdr:spPr>
        <a:xfrm>
          <a:off x="0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700406</xdr:colOff>
      <xdr:row>0</xdr:row>
      <xdr:rowOff>0</xdr:rowOff>
    </xdr:from>
    <xdr:ext cx="184731" cy="254557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/>
      </xdr:nvSpPr>
      <xdr:spPr>
        <a:xfrm>
          <a:off x="7606031" y="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2</xdr:row>
      <xdr:rowOff>142875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/>
      </xdr:nvSpPr>
      <xdr:spPr>
        <a:xfrm>
          <a:off x="76200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</xdr:row>
      <xdr:rowOff>142875</xdr:rowOff>
    </xdr:from>
    <xdr:ext cx="184731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/>
      </xdr:nvSpPr>
      <xdr:spPr>
        <a:xfrm>
          <a:off x="76200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0</xdr:colOff>
      <xdr:row>2</xdr:row>
      <xdr:rowOff>142875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6905625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209550</xdr:colOff>
      <xdr:row>2</xdr:row>
      <xdr:rowOff>57150</xdr:rowOff>
    </xdr:from>
    <xdr:ext cx="3524250" cy="342900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4305300" y="46672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9525</xdr:colOff>
      <xdr:row>52</xdr:row>
      <xdr:rowOff>19050</xdr:rowOff>
    </xdr:from>
    <xdr:ext cx="2878667" cy="878417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EE70D98F-4B9E-4967-8175-57888895ADD7}"/>
            </a:ext>
          </a:extLst>
        </xdr:cNvPr>
        <xdr:cNvSpPr txBox="1"/>
      </xdr:nvSpPr>
      <xdr:spPr>
        <a:xfrm>
          <a:off x="85725" y="14068425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4</xdr:col>
      <xdr:colOff>85725</xdr:colOff>
      <xdr:row>52</xdr:row>
      <xdr:rowOff>28575</xdr:rowOff>
    </xdr:from>
    <xdr:ext cx="3050889" cy="1004302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1B9E967B-29CA-4657-8932-99FEE2D4AE9E}"/>
            </a:ext>
          </a:extLst>
        </xdr:cNvPr>
        <xdr:cNvSpPr txBox="1"/>
      </xdr:nvSpPr>
      <xdr:spPr>
        <a:xfrm>
          <a:off x="4600575" y="14077950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190500</xdr:colOff>
      <xdr:row>0</xdr:row>
      <xdr:rowOff>0</xdr:rowOff>
    </xdr:from>
    <xdr:ext cx="1325551" cy="25455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/>
      </xdr:nvSpPr>
      <xdr:spPr>
        <a:xfrm>
          <a:off x="6496050" y="0"/>
          <a:ext cx="132555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359020</xdr:colOff>
      <xdr:row>2</xdr:row>
      <xdr:rowOff>36633</xdr:rowOff>
    </xdr:from>
    <xdr:ext cx="3524250" cy="34290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 txBox="1"/>
      </xdr:nvSpPr>
      <xdr:spPr>
        <a:xfrm>
          <a:off x="4520712" y="432287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170089</xdr:colOff>
      <xdr:row>80</xdr:row>
      <xdr:rowOff>170089</xdr:rowOff>
    </xdr:from>
    <xdr:ext cx="2878667" cy="87841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99EFB35-4B9B-451B-9CF1-0CEBBDA65A16}"/>
            </a:ext>
          </a:extLst>
        </xdr:cNvPr>
        <xdr:cNvSpPr txBox="1"/>
      </xdr:nvSpPr>
      <xdr:spPr>
        <a:xfrm>
          <a:off x="351518" y="15444107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4</xdr:col>
      <xdr:colOff>385536</xdr:colOff>
      <xdr:row>80</xdr:row>
      <xdr:rowOff>170089</xdr:rowOff>
    </xdr:from>
    <xdr:ext cx="3050889" cy="1004302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997F3BC-DA41-4DC8-A13C-69596B3CF987}"/>
            </a:ext>
          </a:extLst>
        </xdr:cNvPr>
        <xdr:cNvSpPr txBox="1"/>
      </xdr:nvSpPr>
      <xdr:spPr>
        <a:xfrm>
          <a:off x="4785179" y="15444107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142875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/>
      </xdr:nvSpPr>
      <xdr:spPr>
        <a:xfrm>
          <a:off x="85725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542925</xdr:colOff>
      <xdr:row>0</xdr:row>
      <xdr:rowOff>0</xdr:rowOff>
    </xdr:from>
    <xdr:ext cx="1141062" cy="292657"/>
    <xdr:sp macro="" textlink="">
      <xdr:nvSpPr>
        <xdr:cNvPr id="9" name="3 CuadroTexto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/>
      </xdr:nvSpPr>
      <xdr:spPr>
        <a:xfrm>
          <a:off x="5267325" y="0"/>
          <a:ext cx="1141062" cy="2926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/>
      </xdr:nvSpPr>
      <xdr:spPr>
        <a:xfrm>
          <a:off x="4724400" y="55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2817812</xdr:colOff>
      <xdr:row>1</xdr:row>
      <xdr:rowOff>95251</xdr:rowOff>
    </xdr:from>
    <xdr:ext cx="2620963" cy="657224"/>
    <xdr:sp macro="" textlink="">
      <xdr:nvSpPr>
        <xdr:cNvPr id="13" name="8 CuadroTexto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/>
      </xdr:nvSpPr>
      <xdr:spPr>
        <a:xfrm>
          <a:off x="2903537" y="304801"/>
          <a:ext cx="2620963" cy="65722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9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9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28</xdr:row>
      <xdr:rowOff>0</xdr:rowOff>
    </xdr:from>
    <xdr:ext cx="2878667" cy="878417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870AE60C-F6F6-4FE6-AF90-BB7056372FCF}"/>
            </a:ext>
          </a:extLst>
        </xdr:cNvPr>
        <xdr:cNvSpPr txBox="1"/>
      </xdr:nvSpPr>
      <xdr:spPr>
        <a:xfrm>
          <a:off x="85725" y="6524625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762000</xdr:colOff>
      <xdr:row>27</xdr:row>
      <xdr:rowOff>200025</xdr:rowOff>
    </xdr:from>
    <xdr:ext cx="3050889" cy="1004302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36AD7577-D4A4-4A22-B51D-62DA877EB63F}"/>
            </a:ext>
          </a:extLst>
        </xdr:cNvPr>
        <xdr:cNvSpPr txBox="1"/>
      </xdr:nvSpPr>
      <xdr:spPr>
        <a:xfrm>
          <a:off x="3771900" y="6515100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7" name="21 CuadroTexto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SpPr txBox="1"/>
      </xdr:nvSpPr>
      <xdr:spPr>
        <a:xfrm>
          <a:off x="0" y="74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853910</xdr:colOff>
      <xdr:row>0</xdr:row>
      <xdr:rowOff>38100</xdr:rowOff>
    </xdr:from>
    <xdr:ext cx="898002" cy="247649"/>
    <xdr:sp macro="" textlink="">
      <xdr:nvSpPr>
        <xdr:cNvPr id="8" name="22 CuadroTexto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SpPr txBox="1"/>
      </xdr:nvSpPr>
      <xdr:spPr>
        <a:xfrm>
          <a:off x="7950035" y="38100"/>
          <a:ext cx="898002" cy="24764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87475</xdr:colOff>
      <xdr:row>3</xdr:row>
      <xdr:rowOff>106913</xdr:rowOff>
    </xdr:from>
    <xdr:ext cx="3524250" cy="342900"/>
    <xdr:sp macro="" textlink="">
      <xdr:nvSpPr>
        <xdr:cNvPr id="11" name="6 CuadroTexto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SpPr txBox="1"/>
      </xdr:nvSpPr>
      <xdr:spPr>
        <a:xfrm>
          <a:off x="5354800" y="706988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294820</xdr:colOff>
      <xdr:row>84</xdr:row>
      <xdr:rowOff>181428</xdr:rowOff>
    </xdr:from>
    <xdr:ext cx="2878667" cy="87841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4B2ECC2-42FF-45D8-875F-54B6B3EE2CA2}"/>
            </a:ext>
          </a:extLst>
        </xdr:cNvPr>
        <xdr:cNvSpPr txBox="1"/>
      </xdr:nvSpPr>
      <xdr:spPr>
        <a:xfrm>
          <a:off x="294820" y="16918214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907143</xdr:colOff>
      <xdr:row>84</xdr:row>
      <xdr:rowOff>181428</xdr:rowOff>
    </xdr:from>
    <xdr:ext cx="3050889" cy="1077232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8FC66023-9FAA-4659-A645-157C8CC847C1}"/>
            </a:ext>
          </a:extLst>
        </xdr:cNvPr>
        <xdr:cNvSpPr txBox="1"/>
      </xdr:nvSpPr>
      <xdr:spPr>
        <a:xfrm>
          <a:off x="5148036" y="16918214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495300</xdr:colOff>
      <xdr:row>0</xdr:row>
      <xdr:rowOff>19051</xdr:rowOff>
    </xdr:from>
    <xdr:ext cx="1019173" cy="26670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/>
      </xdr:nvSpPr>
      <xdr:spPr>
        <a:xfrm>
          <a:off x="7258050" y="19051"/>
          <a:ext cx="1019173" cy="266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276225</xdr:colOff>
      <xdr:row>3</xdr:row>
      <xdr:rowOff>47625</xdr:rowOff>
    </xdr:from>
    <xdr:ext cx="3524250" cy="34290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SpPr txBox="1"/>
      </xdr:nvSpPr>
      <xdr:spPr>
        <a:xfrm>
          <a:off x="5524500" y="62865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355600</xdr:colOff>
      <xdr:row>161</xdr:row>
      <xdr:rowOff>0</xdr:rowOff>
    </xdr:from>
    <xdr:ext cx="2878667" cy="87841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3B43CD3-C1B0-40FA-8967-774868B2725A}"/>
            </a:ext>
          </a:extLst>
        </xdr:cNvPr>
        <xdr:cNvSpPr txBox="1"/>
      </xdr:nvSpPr>
      <xdr:spPr>
        <a:xfrm>
          <a:off x="762000" y="3082290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800100</xdr:colOff>
      <xdr:row>160</xdr:row>
      <xdr:rowOff>177800</xdr:rowOff>
    </xdr:from>
    <xdr:ext cx="3050889" cy="1077232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B11A6CD-BBD3-4565-BDD6-A877F853B6DE}"/>
            </a:ext>
          </a:extLst>
        </xdr:cNvPr>
        <xdr:cNvSpPr txBox="1"/>
      </xdr:nvSpPr>
      <xdr:spPr>
        <a:xfrm>
          <a:off x="5283200" y="30810200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3048000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371475</xdr:colOff>
      <xdr:row>0</xdr:row>
      <xdr:rowOff>85725</xdr:rowOff>
    </xdr:from>
    <xdr:ext cx="1447112" cy="254557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/>
      </xdr:nvSpPr>
      <xdr:spPr>
        <a:xfrm>
          <a:off x="6305550" y="85725"/>
          <a:ext cx="1447112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/>
      </xdr:nvSpPr>
      <xdr:spPr>
        <a:xfrm>
          <a:off x="3048000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/>
      </xdr:nvSpPr>
      <xdr:spPr>
        <a:xfrm>
          <a:off x="3048000" y="8515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596830</xdr:colOff>
      <xdr:row>29</xdr:row>
      <xdr:rowOff>0</xdr:rowOff>
    </xdr:from>
    <xdr:ext cx="184731" cy="254557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/>
      </xdr:nvSpPr>
      <xdr:spPr>
        <a:xfrm>
          <a:off x="10293280" y="699135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/>
      </xdr:nvSpPr>
      <xdr:spPr>
        <a:xfrm>
          <a:off x="302895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/>
      </xdr:nvSpPr>
      <xdr:spPr>
        <a:xfrm>
          <a:off x="302895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3</xdr:row>
      <xdr:rowOff>142875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/>
      </xdr:nvSpPr>
      <xdr:spPr>
        <a:xfrm>
          <a:off x="72675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66675</xdr:colOff>
      <xdr:row>3</xdr:row>
      <xdr:rowOff>66675</xdr:rowOff>
    </xdr:from>
    <xdr:ext cx="3524250" cy="342900"/>
    <xdr:sp macro="" textlink="">
      <xdr:nvSpPr>
        <xdr:cNvPr id="15" name="14 CuadroTexto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SpPr txBox="1"/>
      </xdr:nvSpPr>
      <xdr:spPr>
        <a:xfrm>
          <a:off x="4229100" y="67627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17</xdr:row>
      <xdr:rowOff>19050</xdr:rowOff>
    </xdr:from>
    <xdr:ext cx="2878667" cy="878417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FAA00AA3-612C-4FB8-92E8-4220D65C55F1}"/>
            </a:ext>
          </a:extLst>
        </xdr:cNvPr>
        <xdr:cNvSpPr txBox="1"/>
      </xdr:nvSpPr>
      <xdr:spPr>
        <a:xfrm>
          <a:off x="0" y="413385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609600</xdr:colOff>
      <xdr:row>16</xdr:row>
      <xdr:rowOff>200025</xdr:rowOff>
    </xdr:from>
    <xdr:ext cx="3050889" cy="1077232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3C077F4A-5C9C-4925-8D0A-5626E2FD64D2}"/>
            </a:ext>
          </a:extLst>
        </xdr:cNvPr>
        <xdr:cNvSpPr txBox="1"/>
      </xdr:nvSpPr>
      <xdr:spPr>
        <a:xfrm>
          <a:off x="3971925" y="4105275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/>
      </xdr:nvSpPr>
      <xdr:spPr>
        <a:xfrm>
          <a:off x="3171825" y="933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3171825" y="9067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SpPr txBox="1"/>
      </xdr:nvSpPr>
      <xdr:spPr>
        <a:xfrm>
          <a:off x="3171825" y="17173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397532</xdr:colOff>
      <xdr:row>0</xdr:row>
      <xdr:rowOff>0</xdr:rowOff>
    </xdr:from>
    <xdr:ext cx="1478446" cy="254557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SpPr txBox="1"/>
      </xdr:nvSpPr>
      <xdr:spPr>
        <a:xfrm>
          <a:off x="7644815" y="0"/>
          <a:ext cx="1478446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SpPr txBox="1"/>
      </xdr:nvSpPr>
      <xdr:spPr>
        <a:xfrm>
          <a:off x="25527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SpPr txBox="1"/>
      </xdr:nvSpPr>
      <xdr:spPr>
        <a:xfrm>
          <a:off x="25527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SpPr txBox="1"/>
      </xdr:nvSpPr>
      <xdr:spPr>
        <a:xfrm>
          <a:off x="2552700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3</xdr:row>
      <xdr:rowOff>142875</xdr:rowOff>
    </xdr:from>
    <xdr:ext cx="184731" cy="264560"/>
    <xdr:sp macro="" textlink="">
      <xdr:nvSpPr>
        <xdr:cNvPr id="18" name="4 CuadroTexto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SpPr txBox="1"/>
      </xdr:nvSpPr>
      <xdr:spPr>
        <a:xfrm>
          <a:off x="709612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0" name="1 CuadroTexto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1" name="1 CuadroTexto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2" name="1 CuadroTexto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3" name="1 CuadroTexto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40</xdr:row>
      <xdr:rowOff>0</xdr:rowOff>
    </xdr:from>
    <xdr:ext cx="184731" cy="264560"/>
    <xdr:sp macro="" textlink="">
      <xdr:nvSpPr>
        <xdr:cNvPr id="24" name="4 CuadroTexto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SpPr txBox="1"/>
      </xdr:nvSpPr>
      <xdr:spPr>
        <a:xfrm>
          <a:off x="7727674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5" name="1 CuadroTexto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6" name="1 CuadroTexto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7" name="1 CuadroTexto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28" name="1 CuadroTexto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SpPr txBox="1"/>
      </xdr:nvSpPr>
      <xdr:spPr>
        <a:xfrm>
          <a:off x="3172239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40</xdr:row>
      <xdr:rowOff>0</xdr:rowOff>
    </xdr:from>
    <xdr:ext cx="184731" cy="264560"/>
    <xdr:sp macro="" textlink="">
      <xdr:nvSpPr>
        <xdr:cNvPr id="29" name="4 CuadroTexto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SpPr txBox="1"/>
      </xdr:nvSpPr>
      <xdr:spPr>
        <a:xfrm>
          <a:off x="7727674" y="9711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124240</xdr:colOff>
      <xdr:row>3</xdr:row>
      <xdr:rowOff>74544</xdr:rowOff>
    </xdr:from>
    <xdr:ext cx="3524250" cy="342900"/>
    <xdr:sp macro="" textlink="">
      <xdr:nvSpPr>
        <xdr:cNvPr id="33" name="32 CuadroTexto">
          <a:extLst>
            <a:ext uri="{FF2B5EF4-FFF2-40B4-BE49-F238E27FC236}">
              <a16:creationId xmlns:a16="http://schemas.microsoft.com/office/drawing/2014/main" id="{00000000-0008-0000-1300-000021000000}"/>
            </a:ext>
          </a:extLst>
        </xdr:cNvPr>
        <xdr:cNvSpPr txBox="1"/>
      </xdr:nvSpPr>
      <xdr:spPr>
        <a:xfrm>
          <a:off x="4605131" y="69574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9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9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67077</xdr:colOff>
      <xdr:row>33</xdr:row>
      <xdr:rowOff>13415</xdr:rowOff>
    </xdr:from>
    <xdr:ext cx="2878667" cy="878417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C0D25AAA-E091-492E-B308-BB1F9B7FBC87}"/>
            </a:ext>
          </a:extLst>
        </xdr:cNvPr>
        <xdr:cNvSpPr txBox="1"/>
      </xdr:nvSpPr>
      <xdr:spPr>
        <a:xfrm>
          <a:off x="67077" y="859933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724437</xdr:colOff>
      <xdr:row>33</xdr:row>
      <xdr:rowOff>26831</xdr:rowOff>
    </xdr:from>
    <xdr:ext cx="3050889" cy="1077232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EBD558BC-998D-49B0-AE02-6E1457544345}"/>
            </a:ext>
          </a:extLst>
        </xdr:cNvPr>
        <xdr:cNvSpPr txBox="1"/>
      </xdr:nvSpPr>
      <xdr:spPr>
        <a:xfrm>
          <a:off x="4427113" y="8612746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523875</xdr:colOff>
      <xdr:row>0</xdr:row>
      <xdr:rowOff>12143</xdr:rowOff>
    </xdr:from>
    <xdr:ext cx="1325551" cy="254557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848600" y="12143"/>
          <a:ext cx="132555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1047750</xdr:colOff>
      <xdr:row>1</xdr:row>
      <xdr:rowOff>95250</xdr:rowOff>
    </xdr:from>
    <xdr:ext cx="3524250" cy="34290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767917" y="296333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</xdr:txBody>
    </xdr:sp>
    <xdr:clientData/>
  </xdr:oneCellAnchor>
  <xdr:oneCellAnchor>
    <xdr:from>
      <xdr:col>0</xdr:col>
      <xdr:colOff>42333</xdr:colOff>
      <xdr:row>73</xdr:row>
      <xdr:rowOff>31750</xdr:rowOff>
    </xdr:from>
    <xdr:ext cx="3200400" cy="876300"/>
    <xdr:sp macro="" textlink="">
      <xdr:nvSpPr>
        <xdr:cNvPr id="8" name="CuadroTexto 5">
          <a:extLst>
            <a:ext uri="{FF2B5EF4-FFF2-40B4-BE49-F238E27FC236}">
              <a16:creationId xmlns:a16="http://schemas.microsoft.com/office/drawing/2014/main" id="{776AD67F-02A8-49A5-8BC8-46E3B20D46AB}"/>
            </a:ext>
          </a:extLst>
        </xdr:cNvPr>
        <xdr:cNvSpPr txBox="1"/>
      </xdr:nvSpPr>
      <xdr:spPr>
        <a:xfrm>
          <a:off x="42333" y="16668750"/>
          <a:ext cx="320040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4</xdr:col>
      <xdr:colOff>1133475</xdr:colOff>
      <xdr:row>73</xdr:row>
      <xdr:rowOff>120650</xdr:rowOff>
    </xdr:from>
    <xdr:ext cx="3305175" cy="87630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AAC56B80-6023-46B9-A8AB-E1847AF5A240}"/>
            </a:ext>
          </a:extLst>
        </xdr:cNvPr>
        <xdr:cNvSpPr txBox="1"/>
      </xdr:nvSpPr>
      <xdr:spPr>
        <a:xfrm>
          <a:off x="5927725" y="16757650"/>
          <a:ext cx="3305175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685801</xdr:colOff>
      <xdr:row>0</xdr:row>
      <xdr:rowOff>19050</xdr:rowOff>
    </xdr:from>
    <xdr:ext cx="1228724" cy="26670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/>
      </xdr:nvSpPr>
      <xdr:spPr>
        <a:xfrm>
          <a:off x="6219826" y="19050"/>
          <a:ext cx="1228724" cy="2667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76200</xdr:colOff>
      <xdr:row>3</xdr:row>
      <xdr:rowOff>19050</xdr:rowOff>
    </xdr:from>
    <xdr:ext cx="3524250" cy="3429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/>
      </xdr:nvSpPr>
      <xdr:spPr>
        <a:xfrm>
          <a:off x="3924300" y="54292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31</xdr:row>
      <xdr:rowOff>180975</xdr:rowOff>
    </xdr:from>
    <xdr:ext cx="2878667" cy="87841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47DD34A-B4B7-4BFA-B0E4-EF422E7BB854}"/>
            </a:ext>
          </a:extLst>
        </xdr:cNvPr>
        <xdr:cNvSpPr txBox="1"/>
      </xdr:nvSpPr>
      <xdr:spPr>
        <a:xfrm>
          <a:off x="0" y="6524625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790575</xdr:colOff>
      <xdr:row>31</xdr:row>
      <xdr:rowOff>171450</xdr:rowOff>
    </xdr:from>
    <xdr:ext cx="3050889" cy="107723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76115F53-1504-4E6B-8FDF-17545F34B4F4}"/>
            </a:ext>
          </a:extLst>
        </xdr:cNvPr>
        <xdr:cNvSpPr txBox="1"/>
      </xdr:nvSpPr>
      <xdr:spPr>
        <a:xfrm>
          <a:off x="3762375" y="6515100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84731" cy="264560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/>
      </xdr:nvSpPr>
      <xdr:spPr>
        <a:xfrm>
          <a:off x="7743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301073</xdr:colOff>
      <xdr:row>0</xdr:row>
      <xdr:rowOff>16566</xdr:rowOff>
    </xdr:from>
    <xdr:ext cx="1478446" cy="254557"/>
    <xdr:sp macro="" textlink="">
      <xdr:nvSpPr>
        <xdr:cNvPr id="10" name="11 CuadroTexto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/>
      </xdr:nvSpPr>
      <xdr:spPr>
        <a:xfrm>
          <a:off x="6616148" y="16566"/>
          <a:ext cx="1478446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</xdr:row>
      <xdr:rowOff>142875</xdr:rowOff>
    </xdr:from>
    <xdr:ext cx="184731" cy="264560"/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/>
      </xdr:nvSpPr>
      <xdr:spPr>
        <a:xfrm>
          <a:off x="7743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20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20</xdr:row>
      <xdr:rowOff>0</xdr:rowOff>
    </xdr:from>
    <xdr:ext cx="184731" cy="264560"/>
    <xdr:sp macro="" textlink="">
      <xdr:nvSpPr>
        <xdr:cNvPr id="20" name="4 CuadroTexto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/>
      </xdr:nvSpPr>
      <xdr:spPr>
        <a:xfrm>
          <a:off x="7743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133350</xdr:colOff>
      <xdr:row>3</xdr:row>
      <xdr:rowOff>57150</xdr:rowOff>
    </xdr:from>
    <xdr:ext cx="3524250" cy="342900"/>
    <xdr:sp macro="" textlink="">
      <xdr:nvSpPr>
        <xdr:cNvPr id="25" name="24 CuadroTexto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/>
      </xdr:nvSpPr>
      <xdr:spPr>
        <a:xfrm>
          <a:off x="4619625" y="68580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15</xdr:row>
      <xdr:rowOff>171450</xdr:rowOff>
    </xdr:from>
    <xdr:ext cx="2878667" cy="878417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7FB4E42C-7D38-4FFE-A439-502F06E3A7A4}"/>
            </a:ext>
          </a:extLst>
        </xdr:cNvPr>
        <xdr:cNvSpPr txBox="1"/>
      </xdr:nvSpPr>
      <xdr:spPr>
        <a:xfrm>
          <a:off x="0" y="478155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600075</xdr:colOff>
      <xdr:row>15</xdr:row>
      <xdr:rowOff>180975</xdr:rowOff>
    </xdr:from>
    <xdr:ext cx="3050889" cy="1077232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CAC08379-1E87-4698-8058-0BB23BDAB052}"/>
            </a:ext>
          </a:extLst>
        </xdr:cNvPr>
        <xdr:cNvSpPr txBox="1"/>
      </xdr:nvSpPr>
      <xdr:spPr>
        <a:xfrm>
          <a:off x="4171950" y="4791075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SpPr txBox="1"/>
      </xdr:nvSpPr>
      <xdr:spPr>
        <a:xfrm>
          <a:off x="3171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84731" cy="264560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SpPr txBox="1"/>
      </xdr:nvSpPr>
      <xdr:spPr>
        <a:xfrm>
          <a:off x="7743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11" name="1 CuadroTexto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12" name="1 CuadroTexto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SpPr txBox="1"/>
      </xdr:nvSpPr>
      <xdr:spPr>
        <a:xfrm>
          <a:off x="3171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184731" cy="264560"/>
    <xdr:sp macro="" textlink="">
      <xdr:nvSpPr>
        <xdr:cNvPr id="15" name="4 CuadroTexto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SpPr txBox="1"/>
      </xdr:nvSpPr>
      <xdr:spPr>
        <a:xfrm>
          <a:off x="7743825" y="9048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7" name="1 CuadroTexto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8" name="1 CuadroTexto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3</xdr:row>
      <xdr:rowOff>142875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SpPr txBox="1"/>
      </xdr:nvSpPr>
      <xdr:spPr>
        <a:xfrm>
          <a:off x="3171825" y="17230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355738</xdr:colOff>
      <xdr:row>0</xdr:row>
      <xdr:rowOff>49695</xdr:rowOff>
    </xdr:from>
    <xdr:ext cx="1478446" cy="254557"/>
    <xdr:sp macro="" textlink="">
      <xdr:nvSpPr>
        <xdr:cNvPr id="21" name="11 CuadroTexto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SpPr txBox="1"/>
      </xdr:nvSpPr>
      <xdr:spPr>
        <a:xfrm>
          <a:off x="6670813" y="49695"/>
          <a:ext cx="1478446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133350</xdr:colOff>
      <xdr:row>3</xdr:row>
      <xdr:rowOff>133349</xdr:rowOff>
    </xdr:from>
    <xdr:ext cx="3524250" cy="276225"/>
    <xdr:sp macro="" textlink="">
      <xdr:nvSpPr>
        <xdr:cNvPr id="24" name="23 CuadroTexto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SpPr txBox="1"/>
      </xdr:nvSpPr>
      <xdr:spPr>
        <a:xfrm>
          <a:off x="4619625" y="761999"/>
          <a:ext cx="3524250" cy="276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23</xdr:row>
      <xdr:rowOff>104775</xdr:rowOff>
    </xdr:from>
    <xdr:ext cx="2878667" cy="878417"/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E7F75CC8-E615-426A-9F57-AB69C942E8C6}"/>
            </a:ext>
          </a:extLst>
        </xdr:cNvPr>
        <xdr:cNvSpPr txBox="1"/>
      </xdr:nvSpPr>
      <xdr:spPr>
        <a:xfrm>
          <a:off x="0" y="521970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247650</xdr:colOff>
      <xdr:row>23</xdr:row>
      <xdr:rowOff>104775</xdr:rowOff>
    </xdr:from>
    <xdr:ext cx="3050889" cy="1077232"/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8716FD86-FA61-4EA4-929A-C0E019B745E8}"/>
            </a:ext>
          </a:extLst>
        </xdr:cNvPr>
        <xdr:cNvSpPr txBox="1"/>
      </xdr:nvSpPr>
      <xdr:spPr>
        <a:xfrm>
          <a:off x="3819525" y="5219700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733425</xdr:colOff>
      <xdr:row>3</xdr:row>
      <xdr:rowOff>142875</xdr:rowOff>
    </xdr:from>
    <xdr:ext cx="838200" cy="264560"/>
    <xdr:sp macro="" textlink="">
      <xdr:nvSpPr>
        <xdr:cNvPr id="12" name="5 CuadroTexto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SpPr txBox="1"/>
      </xdr:nvSpPr>
      <xdr:spPr>
        <a:xfrm>
          <a:off x="3181350" y="971550"/>
          <a:ext cx="838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3</xdr:row>
      <xdr:rowOff>142875</xdr:rowOff>
    </xdr:from>
    <xdr:ext cx="184731" cy="264560"/>
    <xdr:sp macro="" textlink="">
      <xdr:nvSpPr>
        <xdr:cNvPr id="13" name="1 CuadroTexto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SpPr txBox="1"/>
      </xdr:nvSpPr>
      <xdr:spPr>
        <a:xfrm>
          <a:off x="244792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3</xdr:row>
      <xdr:rowOff>142875</xdr:rowOff>
    </xdr:from>
    <xdr:ext cx="184731" cy="264560"/>
    <xdr:sp macro="" textlink="">
      <xdr:nvSpPr>
        <xdr:cNvPr id="14" name="1 CuadroTexto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SpPr txBox="1"/>
      </xdr:nvSpPr>
      <xdr:spPr>
        <a:xfrm>
          <a:off x="244792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3</xdr:row>
      <xdr:rowOff>142875</xdr:rowOff>
    </xdr:from>
    <xdr:ext cx="184731" cy="264560"/>
    <xdr:sp macro="" textlink="">
      <xdr:nvSpPr>
        <xdr:cNvPr id="15" name="1 CuadroTexto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SpPr txBox="1"/>
      </xdr:nvSpPr>
      <xdr:spPr>
        <a:xfrm>
          <a:off x="244792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0</xdr:colOff>
      <xdr:row>3</xdr:row>
      <xdr:rowOff>142875</xdr:rowOff>
    </xdr:from>
    <xdr:ext cx="184731" cy="264560"/>
    <xdr:sp macro="" textlink="">
      <xdr:nvSpPr>
        <xdr:cNvPr id="16" name="1 CuadroTexto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SpPr txBox="1"/>
      </xdr:nvSpPr>
      <xdr:spPr>
        <a:xfrm>
          <a:off x="244792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0</xdr:colOff>
      <xdr:row>3</xdr:row>
      <xdr:rowOff>142875</xdr:rowOff>
    </xdr:from>
    <xdr:ext cx="184731" cy="264560"/>
    <xdr:sp macro="" textlink="">
      <xdr:nvSpPr>
        <xdr:cNvPr id="17" name="4 CuadroTexto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SpPr txBox="1"/>
      </xdr:nvSpPr>
      <xdr:spPr>
        <a:xfrm>
          <a:off x="5457825" y="971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5</xdr:col>
      <xdr:colOff>22363</xdr:colOff>
      <xdr:row>0</xdr:row>
      <xdr:rowOff>49695</xdr:rowOff>
    </xdr:from>
    <xdr:ext cx="1478446" cy="254557"/>
    <xdr:sp macro="" textlink="">
      <xdr:nvSpPr>
        <xdr:cNvPr id="18" name="11 CuadroTexto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SpPr txBox="1"/>
      </xdr:nvSpPr>
      <xdr:spPr>
        <a:xfrm>
          <a:off x="5480188" y="49695"/>
          <a:ext cx="1478446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306917</xdr:colOff>
      <xdr:row>3</xdr:row>
      <xdr:rowOff>52916</xdr:rowOff>
    </xdr:from>
    <xdr:ext cx="3524250" cy="342900"/>
    <xdr:sp macro="" textlink="">
      <xdr:nvSpPr>
        <xdr:cNvPr id="22" name="21 CuadroTexto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SpPr txBox="1"/>
      </xdr:nvSpPr>
      <xdr:spPr>
        <a:xfrm>
          <a:off x="3439584" y="687916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63500</xdr:colOff>
      <xdr:row>45</xdr:row>
      <xdr:rowOff>105833</xdr:rowOff>
    </xdr:from>
    <xdr:ext cx="2878667" cy="878417"/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7B06172D-100F-4A47-A7D5-45D0379D5BBB}"/>
            </a:ext>
          </a:extLst>
        </xdr:cNvPr>
        <xdr:cNvSpPr txBox="1"/>
      </xdr:nvSpPr>
      <xdr:spPr>
        <a:xfrm>
          <a:off x="63500" y="9249833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275167</xdr:colOff>
      <xdr:row>45</xdr:row>
      <xdr:rowOff>105833</xdr:rowOff>
    </xdr:from>
    <xdr:ext cx="3050889" cy="1077232"/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870D751A-670F-46E6-B931-D069DA2D7AD7}"/>
            </a:ext>
          </a:extLst>
        </xdr:cNvPr>
        <xdr:cNvSpPr txBox="1"/>
      </xdr:nvSpPr>
      <xdr:spPr>
        <a:xfrm>
          <a:off x="3958167" y="9249833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561975</xdr:colOff>
      <xdr:row>1</xdr:row>
      <xdr:rowOff>0</xdr:rowOff>
    </xdr:from>
    <xdr:ext cx="923924" cy="306917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/>
      </xdr:nvSpPr>
      <xdr:spPr>
        <a:xfrm>
          <a:off x="7949142" y="296332"/>
          <a:ext cx="923924" cy="30691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285750</xdr:colOff>
      <xdr:row>2</xdr:row>
      <xdr:rowOff>84666</xdr:rowOff>
    </xdr:from>
    <xdr:ext cx="3524250" cy="34290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SpPr txBox="1"/>
      </xdr:nvSpPr>
      <xdr:spPr>
        <a:xfrm>
          <a:off x="5386917" y="476249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10583</xdr:colOff>
      <xdr:row>82</xdr:row>
      <xdr:rowOff>158750</xdr:rowOff>
    </xdr:from>
    <xdr:ext cx="2878667" cy="87841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B89CD79-F115-4030-BE52-046558727FCD}"/>
            </a:ext>
          </a:extLst>
        </xdr:cNvPr>
        <xdr:cNvSpPr txBox="1"/>
      </xdr:nvSpPr>
      <xdr:spPr>
        <a:xfrm>
          <a:off x="306916" y="16023167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</xdr:col>
      <xdr:colOff>3968750</xdr:colOff>
      <xdr:row>82</xdr:row>
      <xdr:rowOff>169334</xdr:rowOff>
    </xdr:from>
    <xdr:ext cx="3050889" cy="1077232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527EF3B-9C7A-4EC1-98B1-B36B308F1021}"/>
            </a:ext>
          </a:extLst>
        </xdr:cNvPr>
        <xdr:cNvSpPr txBox="1"/>
      </xdr:nvSpPr>
      <xdr:spPr>
        <a:xfrm>
          <a:off x="4265083" y="16033751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3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 txBox="1"/>
      </xdr:nvSpPr>
      <xdr:spPr>
        <a:xfrm>
          <a:off x="33432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7</xdr:col>
      <xdr:colOff>229621</xdr:colOff>
      <xdr:row>0</xdr:row>
      <xdr:rowOff>42522</xdr:rowOff>
    </xdr:from>
    <xdr:ext cx="1226791" cy="255134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 txBox="1"/>
      </xdr:nvSpPr>
      <xdr:spPr>
        <a:xfrm>
          <a:off x="7811521" y="42522"/>
          <a:ext cx="1226791" cy="25513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0</xdr:colOff>
      <xdr:row>3</xdr:row>
      <xdr:rowOff>142875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SpPr txBox="1"/>
      </xdr:nvSpPr>
      <xdr:spPr>
        <a:xfrm>
          <a:off x="33432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6</xdr:col>
      <xdr:colOff>0</xdr:colOff>
      <xdr:row>3</xdr:row>
      <xdr:rowOff>142875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SpPr txBox="1"/>
      </xdr:nvSpPr>
      <xdr:spPr>
        <a:xfrm>
          <a:off x="6734175" y="96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381000</xdr:colOff>
      <xdr:row>3</xdr:row>
      <xdr:rowOff>38100</xdr:rowOff>
    </xdr:from>
    <xdr:ext cx="3524250" cy="34290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SpPr txBox="1"/>
      </xdr:nvSpPr>
      <xdr:spPr>
        <a:xfrm>
          <a:off x="5419725" y="64770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590550</xdr:colOff>
      <xdr:row>176</xdr:row>
      <xdr:rowOff>200025</xdr:rowOff>
    </xdr:from>
    <xdr:ext cx="2878667" cy="87841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253D6E83-805F-4FD7-961E-932B83903742}"/>
            </a:ext>
          </a:extLst>
        </xdr:cNvPr>
        <xdr:cNvSpPr txBox="1"/>
      </xdr:nvSpPr>
      <xdr:spPr>
        <a:xfrm>
          <a:off x="590550" y="39023925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3</xdr:col>
      <xdr:colOff>495300</xdr:colOff>
      <xdr:row>177</xdr:row>
      <xdr:rowOff>0</xdr:rowOff>
    </xdr:from>
    <xdr:ext cx="3050889" cy="1077232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F310DA5-F3DE-4BAC-90EB-08663EDDFBBF}"/>
            </a:ext>
          </a:extLst>
        </xdr:cNvPr>
        <xdr:cNvSpPr txBox="1"/>
      </xdr:nvSpPr>
      <xdr:spPr>
        <a:xfrm>
          <a:off x="4686300" y="39033450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457201</xdr:colOff>
      <xdr:row>0</xdr:row>
      <xdr:rowOff>21668</xdr:rowOff>
    </xdr:from>
    <xdr:ext cx="1087426" cy="25455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/>
      </xdr:nvSpPr>
      <xdr:spPr>
        <a:xfrm>
          <a:off x="5753101" y="21668"/>
          <a:ext cx="1087426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428625</xdr:colOff>
      <xdr:row>3</xdr:row>
      <xdr:rowOff>38100</xdr:rowOff>
    </xdr:from>
    <xdr:ext cx="3524250" cy="342900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/>
      </xdr:nvSpPr>
      <xdr:spPr>
        <a:xfrm>
          <a:off x="3333750" y="63817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32</xdr:row>
      <xdr:rowOff>153080</xdr:rowOff>
    </xdr:from>
    <xdr:ext cx="2878667" cy="878417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63CEBC9-5FBD-443F-914C-056A2AB67FBB}"/>
            </a:ext>
          </a:extLst>
        </xdr:cNvPr>
        <xdr:cNvSpPr txBox="1"/>
      </xdr:nvSpPr>
      <xdr:spPr>
        <a:xfrm>
          <a:off x="0" y="6999174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484754</xdr:colOff>
      <xdr:row>32</xdr:row>
      <xdr:rowOff>161584</xdr:rowOff>
    </xdr:from>
    <xdr:ext cx="3050889" cy="1077232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C8ABBE11-81C0-4191-96D0-6A41664744A3}"/>
            </a:ext>
          </a:extLst>
        </xdr:cNvPr>
        <xdr:cNvSpPr txBox="1"/>
      </xdr:nvSpPr>
      <xdr:spPr>
        <a:xfrm>
          <a:off x="3529352" y="7007678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 txBox="1"/>
      </xdr:nvSpPr>
      <xdr:spPr>
        <a:xfrm>
          <a:off x="95250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1489731</xdr:colOff>
      <xdr:row>0</xdr:row>
      <xdr:rowOff>0</xdr:rowOff>
    </xdr:from>
    <xdr:ext cx="184731" cy="254557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SpPr txBox="1"/>
      </xdr:nvSpPr>
      <xdr:spPr>
        <a:xfrm>
          <a:off x="6131004" y="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3</xdr:row>
      <xdr:rowOff>142875</xdr:rowOff>
    </xdr:from>
    <xdr:ext cx="184731" cy="264560"/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 txBox="1"/>
      </xdr:nvSpPr>
      <xdr:spPr>
        <a:xfrm>
          <a:off x="473392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2060864</xdr:colOff>
      <xdr:row>2</xdr:row>
      <xdr:rowOff>178405</xdr:rowOff>
    </xdr:from>
    <xdr:ext cx="1662545" cy="239809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SpPr txBox="1"/>
      </xdr:nvSpPr>
      <xdr:spPr>
        <a:xfrm>
          <a:off x="2060864" y="585382"/>
          <a:ext cx="1662545" cy="23980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r>
            <a:rPr lang="es-MX" sz="1000" b="1">
              <a:latin typeface="Arial" pitchFamily="34" charset="0"/>
              <a:cs typeface="Arial" pitchFamily="34" charset="0"/>
            </a:rPr>
            <a:t>(Cifras en Pesos)</a:t>
          </a:r>
        </a:p>
      </xdr:txBody>
    </xdr:sp>
    <xdr:clientData/>
  </xdr:oneCellAnchor>
  <xdr:oneCellAnchor>
    <xdr:from>
      <xdr:col>1</xdr:col>
      <xdr:colOff>0</xdr:colOff>
      <xdr:row>2</xdr:row>
      <xdr:rowOff>142875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SpPr txBox="1"/>
      </xdr:nvSpPr>
      <xdr:spPr>
        <a:xfrm>
          <a:off x="4222750" y="97895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3472295</xdr:colOff>
      <xdr:row>2</xdr:row>
      <xdr:rowOff>60614</xdr:rowOff>
    </xdr:from>
    <xdr:ext cx="2831523" cy="34290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SpPr txBox="1"/>
      </xdr:nvSpPr>
      <xdr:spPr>
        <a:xfrm>
          <a:off x="3472295" y="467591"/>
          <a:ext cx="2831523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9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9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43</xdr:row>
      <xdr:rowOff>29158</xdr:rowOff>
    </xdr:from>
    <xdr:ext cx="2878667" cy="878417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9826AEE4-5074-445C-BBB5-11968FB1B270}"/>
            </a:ext>
          </a:extLst>
        </xdr:cNvPr>
        <xdr:cNvSpPr txBox="1"/>
      </xdr:nvSpPr>
      <xdr:spPr>
        <a:xfrm>
          <a:off x="0" y="10176199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</xdr:col>
      <xdr:colOff>262423</xdr:colOff>
      <xdr:row>43</xdr:row>
      <xdr:rowOff>38877</xdr:rowOff>
    </xdr:from>
    <xdr:ext cx="3050889" cy="1077232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61B01478-C1E0-41DF-9CC0-2CB3C4E4B918}"/>
            </a:ext>
          </a:extLst>
        </xdr:cNvPr>
        <xdr:cNvSpPr txBox="1"/>
      </xdr:nvSpPr>
      <xdr:spPr>
        <a:xfrm>
          <a:off x="4568112" y="10185918"/>
          <a:ext cx="3050889" cy="10772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844978</xdr:colOff>
      <xdr:row>0</xdr:row>
      <xdr:rowOff>0</xdr:rowOff>
    </xdr:from>
    <xdr:ext cx="184731" cy="254557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SpPr txBox="1"/>
      </xdr:nvSpPr>
      <xdr:spPr>
        <a:xfrm>
          <a:off x="6140878" y="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SpPr txBox="1"/>
      </xdr:nvSpPr>
      <xdr:spPr>
        <a:xfrm>
          <a:off x="7743825" y="981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2619375</xdr:colOff>
      <xdr:row>2</xdr:row>
      <xdr:rowOff>66675</xdr:rowOff>
    </xdr:from>
    <xdr:ext cx="3524250" cy="3429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SpPr txBox="1"/>
      </xdr:nvSpPr>
      <xdr:spPr>
        <a:xfrm>
          <a:off x="2905125" y="48577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485775</xdr:colOff>
      <xdr:row>7</xdr:row>
      <xdr:rowOff>152400</xdr:rowOff>
    </xdr:from>
    <xdr:to>
      <xdr:col>4</xdr:col>
      <xdr:colOff>352425</xdr:colOff>
      <xdr:row>10</xdr:row>
      <xdr:rowOff>180974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4694A06-5590-4733-810E-C6EDEEBF7892}"/>
            </a:ext>
          </a:extLst>
        </xdr:cNvPr>
        <xdr:cNvSpPr txBox="1"/>
      </xdr:nvSpPr>
      <xdr:spPr>
        <a:xfrm>
          <a:off x="771525" y="1905000"/>
          <a:ext cx="4876800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NO SE GENERÓ INFORMACIÓN DURANTE</a:t>
          </a:r>
          <a:r>
            <a:rPr lang="es-MX" sz="1400" b="1" baseline="0"/>
            <a:t> EL EJERCICIO 2024</a:t>
          </a:r>
          <a:endParaRPr lang="es-MX" sz="1400" b="1"/>
        </a:p>
      </xdr:txBody>
    </xdr:sp>
    <xdr:clientData/>
  </xdr:twoCellAnchor>
  <xdr:oneCellAnchor>
    <xdr:from>
      <xdr:col>0</xdr:col>
      <xdr:colOff>257175</xdr:colOff>
      <xdr:row>31</xdr:row>
      <xdr:rowOff>0</xdr:rowOff>
    </xdr:from>
    <xdr:ext cx="2659592" cy="859367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584FD19A-0DB8-4441-99A6-B8C36B799C5F}"/>
            </a:ext>
          </a:extLst>
        </xdr:cNvPr>
        <xdr:cNvSpPr txBox="1"/>
      </xdr:nvSpPr>
      <xdr:spPr>
        <a:xfrm>
          <a:off x="257175" y="8258175"/>
          <a:ext cx="2659592" cy="85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561975</xdr:colOff>
      <xdr:row>31</xdr:row>
      <xdr:rowOff>9525</xdr:rowOff>
    </xdr:from>
    <xdr:ext cx="2603214" cy="981982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B3658582-0BCF-440C-9C61-8B056EC998BD}"/>
            </a:ext>
          </a:extLst>
        </xdr:cNvPr>
        <xdr:cNvSpPr txBox="1"/>
      </xdr:nvSpPr>
      <xdr:spPr>
        <a:xfrm>
          <a:off x="3629025" y="8267700"/>
          <a:ext cx="2603214" cy="981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1481036</xdr:colOff>
      <xdr:row>0</xdr:row>
      <xdr:rowOff>0</xdr:rowOff>
    </xdr:from>
    <xdr:ext cx="184731" cy="254557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 txBox="1"/>
      </xdr:nvSpPr>
      <xdr:spPr>
        <a:xfrm>
          <a:off x="6254119" y="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>
          <a:off x="4791075" y="762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2642659</xdr:colOff>
      <xdr:row>2</xdr:row>
      <xdr:rowOff>137584</xdr:rowOff>
    </xdr:from>
    <xdr:ext cx="3524250" cy="3429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SpPr txBox="1"/>
      </xdr:nvSpPr>
      <xdr:spPr>
        <a:xfrm>
          <a:off x="2970742" y="560917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836084</xdr:colOff>
      <xdr:row>10</xdr:row>
      <xdr:rowOff>116417</xdr:rowOff>
    </xdr:from>
    <xdr:to>
      <xdr:col>3</xdr:col>
      <xdr:colOff>1267884</xdr:colOff>
      <xdr:row>13</xdr:row>
      <xdr:rowOff>218016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2B0F8F1-196A-4475-BC0F-F34EECD55BC7}"/>
            </a:ext>
          </a:extLst>
        </xdr:cNvPr>
        <xdr:cNvSpPr txBox="1"/>
      </xdr:nvSpPr>
      <xdr:spPr>
        <a:xfrm>
          <a:off x="1164167" y="2180167"/>
          <a:ext cx="4876800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NO SE GENERÓ INFORMACIÓN DURANTE</a:t>
          </a:r>
          <a:r>
            <a:rPr lang="es-MX" sz="1400" b="1" baseline="0"/>
            <a:t> EL EJERCICIO 2024</a:t>
          </a:r>
          <a:endParaRPr lang="es-MX" sz="1400" b="1"/>
        </a:p>
      </xdr:txBody>
    </xdr:sp>
    <xdr:clientData/>
  </xdr:twoCellAnchor>
  <xdr:oneCellAnchor>
    <xdr:from>
      <xdr:col>0</xdr:col>
      <xdr:colOff>306916</xdr:colOff>
      <xdr:row>33</xdr:row>
      <xdr:rowOff>31751</xdr:rowOff>
    </xdr:from>
    <xdr:ext cx="2659592" cy="859367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9E22DC98-A546-4B3D-BB7B-C819C7814E86}"/>
            </a:ext>
          </a:extLst>
        </xdr:cNvPr>
        <xdr:cNvSpPr txBox="1"/>
      </xdr:nvSpPr>
      <xdr:spPr>
        <a:xfrm>
          <a:off x="306916" y="7598834"/>
          <a:ext cx="2659592" cy="85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666750</xdr:colOff>
      <xdr:row>33</xdr:row>
      <xdr:rowOff>0</xdr:rowOff>
    </xdr:from>
    <xdr:ext cx="2634964" cy="99256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D6DE53B0-9340-434E-AD63-0384A3571439}"/>
            </a:ext>
          </a:extLst>
        </xdr:cNvPr>
        <xdr:cNvSpPr txBox="1"/>
      </xdr:nvSpPr>
      <xdr:spPr>
        <a:xfrm>
          <a:off x="3725333" y="7567083"/>
          <a:ext cx="2634964" cy="99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200025</xdr:colOff>
      <xdr:row>2</xdr:row>
      <xdr:rowOff>142875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7086600" y="73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200025</xdr:colOff>
      <xdr:row>2</xdr:row>
      <xdr:rowOff>142875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7086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200025</xdr:colOff>
      <xdr:row>2</xdr:row>
      <xdr:rowOff>142875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7086600" y="809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3</xdr:col>
      <xdr:colOff>919444</xdr:colOff>
      <xdr:row>0</xdr:row>
      <xdr:rowOff>63500</xdr:rowOff>
    </xdr:from>
    <xdr:ext cx="184730" cy="254557"/>
    <xdr:sp macro="" textlink="">
      <xdr:nvSpPr>
        <xdr:cNvPr id="8" name="3 CuadroTexto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9033012" y="63500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5637068</xdr:colOff>
      <xdr:row>2</xdr:row>
      <xdr:rowOff>25977</xdr:rowOff>
    </xdr:from>
    <xdr:ext cx="3524250" cy="519546"/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749636" y="484909"/>
          <a:ext cx="3524250" cy="51954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81643</xdr:colOff>
      <xdr:row>63</xdr:row>
      <xdr:rowOff>0</xdr:rowOff>
    </xdr:from>
    <xdr:ext cx="3200400" cy="876300"/>
    <xdr:sp macro="" textlink="">
      <xdr:nvSpPr>
        <xdr:cNvPr id="9" name="CuadroTexto 5">
          <a:extLst>
            <a:ext uri="{FF2B5EF4-FFF2-40B4-BE49-F238E27FC236}">
              <a16:creationId xmlns:a16="http://schemas.microsoft.com/office/drawing/2014/main" id="{42CDAF91-14A3-4988-9353-480EBCF424C6}"/>
            </a:ext>
          </a:extLst>
        </xdr:cNvPr>
        <xdr:cNvSpPr txBox="1"/>
      </xdr:nvSpPr>
      <xdr:spPr>
        <a:xfrm>
          <a:off x="190500" y="13430250"/>
          <a:ext cx="320040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</xdr:col>
      <xdr:colOff>6164036</xdr:colOff>
      <xdr:row>63</xdr:row>
      <xdr:rowOff>13607</xdr:rowOff>
    </xdr:from>
    <xdr:ext cx="3305175" cy="876300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BBE3E91D-0EA5-4556-9BE8-40066C815BC0}"/>
            </a:ext>
          </a:extLst>
        </xdr:cNvPr>
        <xdr:cNvSpPr txBox="1"/>
      </xdr:nvSpPr>
      <xdr:spPr>
        <a:xfrm>
          <a:off x="6272893" y="13443857"/>
          <a:ext cx="3305175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2" name="7 CuadroText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SpPr txBox="1"/>
      </xdr:nvSpPr>
      <xdr:spPr>
        <a:xfrm>
          <a:off x="31718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476250</xdr:colOff>
      <xdr:row>0</xdr:row>
      <xdr:rowOff>93593</xdr:rowOff>
    </xdr:from>
    <xdr:ext cx="1638301" cy="287408"/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 txBox="1"/>
      </xdr:nvSpPr>
      <xdr:spPr>
        <a:xfrm>
          <a:off x="5981700" y="93593"/>
          <a:ext cx="1638301" cy="287408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4" name="5 CuadroTexto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 txBox="1"/>
      </xdr:nvSpPr>
      <xdr:spPr>
        <a:xfrm>
          <a:off x="31718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5" name="1 CuadroTexto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 txBox="1"/>
      </xdr:nvSpPr>
      <xdr:spPr>
        <a:xfrm>
          <a:off x="31718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6" name="1 CuadroTexto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 txBox="1"/>
      </xdr:nvSpPr>
      <xdr:spPr>
        <a:xfrm>
          <a:off x="31718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7" name="1 CuadroTexto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 txBox="1"/>
      </xdr:nvSpPr>
      <xdr:spPr>
        <a:xfrm>
          <a:off x="31718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2</xdr:row>
      <xdr:rowOff>142875</xdr:rowOff>
    </xdr:from>
    <xdr:ext cx="184731" cy="264560"/>
    <xdr:sp macro="" textlink="">
      <xdr:nvSpPr>
        <xdr:cNvPr id="8" name="1 CuadroTexto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 txBox="1"/>
      </xdr:nvSpPr>
      <xdr:spPr>
        <a:xfrm>
          <a:off x="3171825" y="25231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285750</xdr:colOff>
      <xdr:row>2</xdr:row>
      <xdr:rowOff>76200</xdr:rowOff>
    </xdr:from>
    <xdr:ext cx="3524250" cy="342900"/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 txBox="1"/>
      </xdr:nvSpPr>
      <xdr:spPr>
        <a:xfrm>
          <a:off x="4219575" y="49530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123825</xdr:colOff>
      <xdr:row>39</xdr:row>
      <xdr:rowOff>38100</xdr:rowOff>
    </xdr:from>
    <xdr:ext cx="2659592" cy="859367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2ED28BE8-95BC-4FDD-AEA0-E549EEABD7FC}"/>
            </a:ext>
          </a:extLst>
        </xdr:cNvPr>
        <xdr:cNvSpPr txBox="1"/>
      </xdr:nvSpPr>
      <xdr:spPr>
        <a:xfrm>
          <a:off x="123825" y="8505825"/>
          <a:ext cx="2659592" cy="85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590550</xdr:colOff>
      <xdr:row>39</xdr:row>
      <xdr:rowOff>28575</xdr:rowOff>
    </xdr:from>
    <xdr:ext cx="2634964" cy="992565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9519247E-058B-4B75-A856-F56D2B595E66}"/>
            </a:ext>
          </a:extLst>
        </xdr:cNvPr>
        <xdr:cNvSpPr txBox="1"/>
      </xdr:nvSpPr>
      <xdr:spPr>
        <a:xfrm>
          <a:off x="4524375" y="8496300"/>
          <a:ext cx="2634964" cy="99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1028071</xdr:colOff>
      <xdr:row>0</xdr:row>
      <xdr:rowOff>21167</xdr:rowOff>
    </xdr:from>
    <xdr:ext cx="184730" cy="254557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6573738" y="21167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889000</xdr:colOff>
      <xdr:row>2</xdr:row>
      <xdr:rowOff>116417</xdr:rowOff>
    </xdr:from>
    <xdr:ext cx="3524250" cy="3429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3333750" y="53975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814917</xdr:colOff>
      <xdr:row>12</xdr:row>
      <xdr:rowOff>52917</xdr:rowOff>
    </xdr:from>
    <xdr:to>
      <xdr:col>4</xdr:col>
      <xdr:colOff>273050</xdr:colOff>
      <xdr:row>16</xdr:row>
      <xdr:rowOff>6349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ABE64E8-A034-4379-8102-7442D08C22A2}"/>
            </a:ext>
          </a:extLst>
        </xdr:cNvPr>
        <xdr:cNvSpPr txBox="1"/>
      </xdr:nvSpPr>
      <xdr:spPr>
        <a:xfrm>
          <a:off x="941917" y="2783417"/>
          <a:ext cx="4876800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NO SE GENERÓ INFORMACIÓN DURANTE</a:t>
          </a:r>
          <a:r>
            <a:rPr lang="es-MX" sz="1400" b="1" baseline="0"/>
            <a:t> EL EJERCICIO 2024</a:t>
          </a:r>
          <a:endParaRPr lang="es-MX" sz="1400" b="1"/>
        </a:p>
      </xdr:txBody>
    </xdr:sp>
    <xdr:clientData/>
  </xdr:twoCellAnchor>
  <xdr:oneCellAnchor>
    <xdr:from>
      <xdr:col>1</xdr:col>
      <xdr:colOff>63499</xdr:colOff>
      <xdr:row>37</xdr:row>
      <xdr:rowOff>127000</xdr:rowOff>
    </xdr:from>
    <xdr:ext cx="2868083" cy="85936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2F1C40D2-642F-4CAC-A710-7C777A36097D}"/>
            </a:ext>
          </a:extLst>
        </xdr:cNvPr>
        <xdr:cNvSpPr txBox="1"/>
      </xdr:nvSpPr>
      <xdr:spPr>
        <a:xfrm>
          <a:off x="190499" y="8276167"/>
          <a:ext cx="2868083" cy="8593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1365251</xdr:colOff>
      <xdr:row>38</xdr:row>
      <xdr:rowOff>21167</xdr:rowOff>
    </xdr:from>
    <xdr:ext cx="2741082" cy="99256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F5F5596-2BA2-44C6-ACA0-76D1A54DA34F}"/>
            </a:ext>
          </a:extLst>
        </xdr:cNvPr>
        <xdr:cNvSpPr txBox="1"/>
      </xdr:nvSpPr>
      <xdr:spPr>
        <a:xfrm>
          <a:off x="3810001" y="8307917"/>
          <a:ext cx="2741082" cy="992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539749</xdr:colOff>
      <xdr:row>26</xdr:row>
      <xdr:rowOff>95250</xdr:rowOff>
    </xdr:from>
    <xdr:ext cx="4873625" cy="15398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9113819-AA45-4F97-8D15-C70A2B1DAA5A}"/>
            </a:ext>
          </a:extLst>
        </xdr:cNvPr>
        <xdr:cNvSpPr txBox="1"/>
      </xdr:nvSpPr>
      <xdr:spPr>
        <a:xfrm>
          <a:off x="2031999" y="15557500"/>
          <a:ext cx="4873625" cy="15398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______________________________________</a:t>
          </a:r>
        </a:p>
        <a:p>
          <a:pPr algn="ctr"/>
          <a:r>
            <a:rPr lang="es-MX" sz="2000"/>
            <a:t>Elaboró</a:t>
          </a:r>
        </a:p>
        <a:p>
          <a:pPr algn="ctr"/>
          <a:r>
            <a:rPr lang="es-MX" sz="2000"/>
            <a:t>MTRA. EDNA</a:t>
          </a:r>
          <a:r>
            <a:rPr lang="es-MX" sz="2000" baseline="0"/>
            <a:t> ESPERANZA ALDAY SALCIDO</a:t>
          </a:r>
        </a:p>
        <a:p>
          <a:pPr algn="ctr"/>
          <a:r>
            <a:rPr lang="es-MX" sz="2000" baseline="0"/>
            <a:t>DIRECTORA DE ADMINISTRACIÓN Y FINANZAS</a:t>
          </a:r>
          <a:endParaRPr lang="es-MX" sz="2000"/>
        </a:p>
      </xdr:txBody>
    </xdr:sp>
    <xdr:clientData/>
  </xdr:oneCellAnchor>
  <xdr:oneCellAnchor>
    <xdr:from>
      <xdr:col>10</xdr:col>
      <xdr:colOff>514349</xdr:colOff>
      <xdr:row>26</xdr:row>
      <xdr:rowOff>79375</xdr:rowOff>
    </xdr:from>
    <xdr:ext cx="5095875" cy="234950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10FC5BF-164B-402C-B94D-A0F010F2980D}"/>
            </a:ext>
          </a:extLst>
        </xdr:cNvPr>
        <xdr:cNvSpPr txBox="1"/>
      </xdr:nvSpPr>
      <xdr:spPr>
        <a:xfrm>
          <a:off x="14166849" y="15541625"/>
          <a:ext cx="5095875" cy="2349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2000"/>
            <a:t>______________________________________</a:t>
          </a:r>
        </a:p>
        <a:p>
          <a:pPr algn="ctr"/>
          <a:r>
            <a:rPr lang="es-MX" sz="2000"/>
            <a:t>Autorizó</a:t>
          </a:r>
        </a:p>
        <a:p>
          <a:pPr algn="ctr"/>
          <a:r>
            <a:rPr lang="es-MX" sz="2000"/>
            <a:t>LIC. JAVIER ENRIQUE CARRIZALES SALAZAR</a:t>
          </a:r>
        </a:p>
        <a:p>
          <a:pPr algn="ctr"/>
          <a:r>
            <a:rPr lang="es-MX" sz="2000"/>
            <a:t>RECTOR</a:t>
          </a:r>
        </a:p>
      </xdr:txBody>
    </xdr:sp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873553</xdr:colOff>
      <xdr:row>0</xdr:row>
      <xdr:rowOff>0</xdr:rowOff>
    </xdr:from>
    <xdr:ext cx="184731" cy="254557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 txBox="1"/>
      </xdr:nvSpPr>
      <xdr:spPr>
        <a:xfrm>
          <a:off x="5988478" y="0"/>
          <a:ext cx="18473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/>
      </xdr:nvSpPr>
      <xdr:spPr>
        <a:xfrm>
          <a:off x="4171950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180975</xdr:colOff>
      <xdr:row>2</xdr:row>
      <xdr:rowOff>28574</xdr:rowOff>
    </xdr:from>
    <xdr:ext cx="2886075" cy="409575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/>
      </xdr:nvSpPr>
      <xdr:spPr>
        <a:xfrm>
          <a:off x="3200400" y="447674"/>
          <a:ext cx="2886075" cy="4095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190500</xdr:colOff>
      <xdr:row>27</xdr:row>
      <xdr:rowOff>200025</xdr:rowOff>
    </xdr:from>
    <xdr:ext cx="2828925" cy="1095375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C5C23F74-BBD8-49EF-B8D9-54E375D8A0CD}"/>
            </a:ext>
          </a:extLst>
        </xdr:cNvPr>
        <xdr:cNvSpPr txBox="1"/>
      </xdr:nvSpPr>
      <xdr:spPr>
        <a:xfrm>
          <a:off x="190500" y="6400800"/>
          <a:ext cx="2828925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3</xdr:col>
      <xdr:colOff>9525</xdr:colOff>
      <xdr:row>28</xdr:row>
      <xdr:rowOff>38100</xdr:rowOff>
    </xdr:from>
    <xdr:ext cx="2714625" cy="92392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B03E754-892C-4C33-9BCF-52C9CFA6F8C2}"/>
            </a:ext>
          </a:extLst>
        </xdr:cNvPr>
        <xdr:cNvSpPr txBox="1"/>
      </xdr:nvSpPr>
      <xdr:spPr>
        <a:xfrm>
          <a:off x="4076700" y="6467475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304800</xdr:colOff>
      <xdr:row>0</xdr:row>
      <xdr:rowOff>0</xdr:rowOff>
    </xdr:from>
    <xdr:ext cx="1477951" cy="25455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SpPr txBox="1"/>
      </xdr:nvSpPr>
      <xdr:spPr>
        <a:xfrm>
          <a:off x="5286375" y="0"/>
          <a:ext cx="147795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3276600</xdr:colOff>
      <xdr:row>2</xdr:row>
      <xdr:rowOff>152400</xdr:rowOff>
    </xdr:from>
    <xdr:ext cx="3267075" cy="3429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SpPr txBox="1"/>
      </xdr:nvSpPr>
      <xdr:spPr>
        <a:xfrm>
          <a:off x="3362325" y="552450"/>
          <a:ext cx="3267075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49480</xdr:colOff>
      <xdr:row>89</xdr:row>
      <xdr:rowOff>61850</xdr:rowOff>
    </xdr:from>
    <xdr:ext cx="2828925" cy="1095375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4A46D30-88EF-4C1C-AEE7-5A6D0692E9FB}"/>
            </a:ext>
          </a:extLst>
        </xdr:cNvPr>
        <xdr:cNvSpPr txBox="1"/>
      </xdr:nvSpPr>
      <xdr:spPr>
        <a:xfrm>
          <a:off x="136071" y="16118279"/>
          <a:ext cx="2828925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</xdr:col>
      <xdr:colOff>3983181</xdr:colOff>
      <xdr:row>89</xdr:row>
      <xdr:rowOff>136070</xdr:rowOff>
    </xdr:from>
    <xdr:ext cx="2714625" cy="92392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FF4902A-656E-4276-A8C6-3B7BE6146CF9}"/>
            </a:ext>
          </a:extLst>
        </xdr:cNvPr>
        <xdr:cNvSpPr txBox="1"/>
      </xdr:nvSpPr>
      <xdr:spPr>
        <a:xfrm>
          <a:off x="4069772" y="16192499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219075</xdr:colOff>
      <xdr:row>0</xdr:row>
      <xdr:rowOff>0</xdr:rowOff>
    </xdr:from>
    <xdr:ext cx="1222708" cy="257174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SpPr txBox="1"/>
      </xdr:nvSpPr>
      <xdr:spPr>
        <a:xfrm>
          <a:off x="5200650" y="0"/>
          <a:ext cx="1222708" cy="257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 txBox="1"/>
      </xdr:nvSpPr>
      <xdr:spPr>
        <a:xfrm>
          <a:off x="47720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84667</xdr:colOff>
      <xdr:row>2</xdr:row>
      <xdr:rowOff>116417</xdr:rowOff>
    </xdr:from>
    <xdr:ext cx="3524250" cy="342900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SpPr txBox="1"/>
      </xdr:nvSpPr>
      <xdr:spPr>
        <a:xfrm>
          <a:off x="2963334" y="53975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116417</xdr:colOff>
      <xdr:row>25</xdr:row>
      <xdr:rowOff>148167</xdr:rowOff>
    </xdr:from>
    <xdr:ext cx="2828925" cy="1095375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BE992DD-317A-4C60-B391-3D9412A07E3D}"/>
            </a:ext>
          </a:extLst>
        </xdr:cNvPr>
        <xdr:cNvSpPr txBox="1"/>
      </xdr:nvSpPr>
      <xdr:spPr>
        <a:xfrm>
          <a:off x="116417" y="8921750"/>
          <a:ext cx="2828925" cy="10953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783166</xdr:colOff>
      <xdr:row>26</xdr:row>
      <xdr:rowOff>0</xdr:rowOff>
    </xdr:from>
    <xdr:ext cx="2714625" cy="92392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253E1CF-3C1D-4BDF-A421-4C4D0F53B0FF}"/>
            </a:ext>
          </a:extLst>
        </xdr:cNvPr>
        <xdr:cNvSpPr txBox="1"/>
      </xdr:nvSpPr>
      <xdr:spPr>
        <a:xfrm>
          <a:off x="3661833" y="8985250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161925</xdr:colOff>
      <xdr:row>0</xdr:row>
      <xdr:rowOff>0</xdr:rowOff>
    </xdr:from>
    <xdr:ext cx="1222708" cy="257174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 txBox="1"/>
      </xdr:nvSpPr>
      <xdr:spPr>
        <a:xfrm>
          <a:off x="5238750" y="0"/>
          <a:ext cx="1222708" cy="257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295275</xdr:colOff>
      <xdr:row>2</xdr:row>
      <xdr:rowOff>104775</xdr:rowOff>
    </xdr:from>
    <xdr:ext cx="3524250" cy="342900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SpPr txBox="1"/>
      </xdr:nvSpPr>
      <xdr:spPr>
        <a:xfrm>
          <a:off x="2943225" y="52387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0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0</xdr:colOff>
      <xdr:row>27</xdr:row>
      <xdr:rowOff>161926</xdr:rowOff>
    </xdr:from>
    <xdr:ext cx="2895600" cy="11430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1482CCC8-F258-4171-98FF-13F5292F3474}"/>
            </a:ext>
          </a:extLst>
        </xdr:cNvPr>
        <xdr:cNvSpPr txBox="1"/>
      </xdr:nvSpPr>
      <xdr:spPr>
        <a:xfrm>
          <a:off x="180975" y="8477251"/>
          <a:ext cx="2895600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1076325</xdr:colOff>
      <xdr:row>28</xdr:row>
      <xdr:rowOff>47625</xdr:rowOff>
    </xdr:from>
    <xdr:ext cx="2714625" cy="923926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C39AE383-F5F5-402C-BA4A-8BD96CF3C387}"/>
            </a:ext>
          </a:extLst>
        </xdr:cNvPr>
        <xdr:cNvSpPr txBox="1"/>
      </xdr:nvSpPr>
      <xdr:spPr>
        <a:xfrm>
          <a:off x="3724275" y="8572500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885825</xdr:colOff>
      <xdr:row>0</xdr:row>
      <xdr:rowOff>0</xdr:rowOff>
    </xdr:from>
    <xdr:ext cx="1222708" cy="29527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SpPr txBox="1"/>
      </xdr:nvSpPr>
      <xdr:spPr>
        <a:xfrm>
          <a:off x="5295900" y="0"/>
          <a:ext cx="1222708" cy="2952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SpPr txBox="1"/>
      </xdr:nvSpPr>
      <xdr:spPr>
        <a:xfrm>
          <a:off x="4410075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1047750</xdr:colOff>
      <xdr:row>2</xdr:row>
      <xdr:rowOff>37801</xdr:rowOff>
    </xdr:from>
    <xdr:ext cx="2790824" cy="590849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2500-000006000000}"/>
            </a:ext>
          </a:extLst>
        </xdr:cNvPr>
        <xdr:cNvSpPr txBox="1"/>
      </xdr:nvSpPr>
      <xdr:spPr>
        <a:xfrm>
          <a:off x="3676650" y="456901"/>
          <a:ext cx="2790824" cy="590849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twoCellAnchor>
    <xdr:from>
      <xdr:col>1</xdr:col>
      <xdr:colOff>619125</xdr:colOff>
      <xdr:row>9</xdr:row>
      <xdr:rowOff>247650</xdr:rowOff>
    </xdr:from>
    <xdr:to>
      <xdr:col>4</xdr:col>
      <xdr:colOff>285750</xdr:colOff>
      <xdr:row>13</xdr:row>
      <xdr:rowOff>19049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51F3313-FCDE-417F-8FE8-FDFA52A88B53}"/>
            </a:ext>
          </a:extLst>
        </xdr:cNvPr>
        <xdr:cNvSpPr txBox="1"/>
      </xdr:nvSpPr>
      <xdr:spPr>
        <a:xfrm>
          <a:off x="866775" y="2352675"/>
          <a:ext cx="4876800" cy="800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400" b="1"/>
            <a:t>NO SE GENERÓ INFORMACIÓN DURANTE</a:t>
          </a:r>
          <a:r>
            <a:rPr lang="es-MX" sz="1400" b="1" baseline="0"/>
            <a:t> EL EJERCICIO 2024</a:t>
          </a:r>
          <a:endParaRPr lang="es-MX" sz="1400" b="1"/>
        </a:p>
      </xdr:txBody>
    </xdr:sp>
    <xdr:clientData/>
  </xdr:twoCellAnchor>
  <xdr:oneCellAnchor>
    <xdr:from>
      <xdr:col>0</xdr:col>
      <xdr:colOff>123825</xdr:colOff>
      <xdr:row>32</xdr:row>
      <xdr:rowOff>142875</xdr:rowOff>
    </xdr:from>
    <xdr:ext cx="2895600" cy="114300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3F365CB8-0FB9-4822-AF9D-B3489D23A93F}"/>
            </a:ext>
          </a:extLst>
        </xdr:cNvPr>
        <xdr:cNvSpPr txBox="1"/>
      </xdr:nvSpPr>
      <xdr:spPr>
        <a:xfrm>
          <a:off x="123825" y="8334375"/>
          <a:ext cx="2895600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2</xdr:col>
      <xdr:colOff>1028700</xdr:colOff>
      <xdr:row>32</xdr:row>
      <xdr:rowOff>228600</xdr:rowOff>
    </xdr:from>
    <xdr:ext cx="2714625" cy="923926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BC7E4C8-1D6E-44B7-A5DD-35DF287D9D79}"/>
            </a:ext>
          </a:extLst>
        </xdr:cNvPr>
        <xdr:cNvSpPr txBox="1"/>
      </xdr:nvSpPr>
      <xdr:spPr>
        <a:xfrm>
          <a:off x="3657600" y="8420100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1368136</xdr:colOff>
      <xdr:row>0</xdr:row>
      <xdr:rowOff>0</xdr:rowOff>
    </xdr:from>
    <xdr:ext cx="1073727" cy="257175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SpPr txBox="1"/>
      </xdr:nvSpPr>
      <xdr:spPr>
        <a:xfrm>
          <a:off x="6121977" y="0"/>
          <a:ext cx="1073727" cy="25717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2658340</xdr:colOff>
      <xdr:row>1</xdr:row>
      <xdr:rowOff>190500</xdr:rowOff>
    </xdr:from>
    <xdr:ext cx="3931228" cy="3429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SpPr txBox="1"/>
      </xdr:nvSpPr>
      <xdr:spPr>
        <a:xfrm>
          <a:off x="3766704" y="389659"/>
          <a:ext cx="3931228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0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0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34636</xdr:colOff>
      <xdr:row>509</xdr:row>
      <xdr:rowOff>60614</xdr:rowOff>
    </xdr:from>
    <xdr:ext cx="2895600" cy="114300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810D92E5-FD7A-4D9C-A236-8969268B72B5}"/>
            </a:ext>
          </a:extLst>
        </xdr:cNvPr>
        <xdr:cNvSpPr txBox="1"/>
      </xdr:nvSpPr>
      <xdr:spPr>
        <a:xfrm>
          <a:off x="34636" y="99631500"/>
          <a:ext cx="2895600" cy="1143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</xdr:col>
      <xdr:colOff>3922568</xdr:colOff>
      <xdr:row>509</xdr:row>
      <xdr:rowOff>181841</xdr:rowOff>
    </xdr:from>
    <xdr:ext cx="2714625" cy="92392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02D7123-5479-446C-BD86-F5D833F51D60}"/>
            </a:ext>
          </a:extLst>
        </xdr:cNvPr>
        <xdr:cNvSpPr txBox="1"/>
      </xdr:nvSpPr>
      <xdr:spPr>
        <a:xfrm>
          <a:off x="5030932" y="99752727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885825</xdr:colOff>
      <xdr:row>0</xdr:row>
      <xdr:rowOff>0</xdr:rowOff>
    </xdr:from>
    <xdr:ext cx="1222708" cy="295276"/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23EA556D-FFD0-4CDA-807D-28FFACF21A36}"/>
            </a:ext>
          </a:extLst>
        </xdr:cNvPr>
        <xdr:cNvSpPr txBox="1"/>
      </xdr:nvSpPr>
      <xdr:spPr>
        <a:xfrm>
          <a:off x="5295900" y="0"/>
          <a:ext cx="1222708" cy="29527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0</xdr:colOff>
      <xdr:row>2</xdr:row>
      <xdr:rowOff>142875</xdr:rowOff>
    </xdr:from>
    <xdr:ext cx="184731" cy="264560"/>
    <xdr:sp macro="" textlink="">
      <xdr:nvSpPr>
        <xdr:cNvPr id="4" name="4 CuadroTexto">
          <a:extLst>
            <a:ext uri="{FF2B5EF4-FFF2-40B4-BE49-F238E27FC236}">
              <a16:creationId xmlns:a16="http://schemas.microsoft.com/office/drawing/2014/main" id="{BB949B15-045E-4606-9954-0395C8DAABE8}"/>
            </a:ext>
          </a:extLst>
        </xdr:cNvPr>
        <xdr:cNvSpPr txBox="1"/>
      </xdr:nvSpPr>
      <xdr:spPr>
        <a:xfrm>
          <a:off x="4410075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0</xdr:colOff>
      <xdr:row>6</xdr:row>
      <xdr:rowOff>99060</xdr:rowOff>
    </xdr:from>
    <xdr:ext cx="2644140" cy="103632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27286276-CA24-4778-989F-9013CF30DF14}"/>
            </a:ext>
          </a:extLst>
        </xdr:cNvPr>
        <xdr:cNvSpPr txBox="1"/>
      </xdr:nvSpPr>
      <xdr:spPr>
        <a:xfrm>
          <a:off x="0" y="1318260"/>
          <a:ext cx="2644140" cy="1036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100"/>
            <a:t>Elaboró</a:t>
          </a:r>
        </a:p>
        <a:p>
          <a:pPr algn="ctr"/>
          <a:r>
            <a:rPr lang="es-MX" sz="1100"/>
            <a:t>MTRA. EDNA</a:t>
          </a:r>
          <a:r>
            <a:rPr lang="es-MX" sz="1100" baseline="0"/>
            <a:t> ESPERANZA ALDAY SALCIDO</a:t>
          </a:r>
        </a:p>
        <a:p>
          <a:pPr algn="ctr"/>
          <a:r>
            <a:rPr lang="es-MX" sz="1100" baseline="0"/>
            <a:t>DIRECTORA DE ADMINISTRACIÓN Y FINANZAS</a:t>
          </a:r>
          <a:endParaRPr lang="es-MX" sz="1100"/>
        </a:p>
      </xdr:txBody>
    </xdr:sp>
    <xdr:clientData/>
  </xdr:oneCellAnchor>
  <xdr:oneCellAnchor>
    <xdr:from>
      <xdr:col>4</xdr:col>
      <xdr:colOff>91440</xdr:colOff>
      <xdr:row>6</xdr:row>
      <xdr:rowOff>182880</xdr:rowOff>
    </xdr:from>
    <xdr:ext cx="2714625" cy="92392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0853FE9-BF4B-4286-9073-26EFADDAD19F}"/>
            </a:ext>
          </a:extLst>
        </xdr:cNvPr>
        <xdr:cNvSpPr txBox="1"/>
      </xdr:nvSpPr>
      <xdr:spPr>
        <a:xfrm>
          <a:off x="3139440" y="1402080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Autorizó</a:t>
          </a:r>
        </a:p>
        <a:p>
          <a:pPr algn="ctr"/>
          <a:r>
            <a:rPr lang="es-MX" sz="1100"/>
            <a:t>LIC. JAVIER ENRIQUE CARRIZALES SALAZAR</a:t>
          </a:r>
        </a:p>
        <a:p>
          <a:pPr algn="ctr"/>
          <a:r>
            <a:rPr lang="es-MX" sz="1100"/>
            <a:t>RECTOR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785220</xdr:colOff>
      <xdr:row>0</xdr:row>
      <xdr:rowOff>0</xdr:rowOff>
    </xdr:from>
    <xdr:ext cx="184730" cy="254557"/>
    <xdr:sp macro="" textlink="">
      <xdr:nvSpPr>
        <xdr:cNvPr id="5" name="3 CuadroTexto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8271870" y="0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2</xdr:col>
      <xdr:colOff>1133474</xdr:colOff>
      <xdr:row>1</xdr:row>
      <xdr:rowOff>47624</xdr:rowOff>
    </xdr:from>
    <xdr:ext cx="3219451" cy="657225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5200649" y="238124"/>
          <a:ext cx="3219451" cy="6572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3</xdr:col>
      <xdr:colOff>35277</xdr:colOff>
      <xdr:row>42</xdr:row>
      <xdr:rowOff>123473</xdr:rowOff>
    </xdr:from>
    <xdr:ext cx="3305175" cy="876300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828CD827-A33F-43CF-8D7C-BAA0ECEB50AB}"/>
            </a:ext>
          </a:extLst>
        </xdr:cNvPr>
        <xdr:cNvSpPr txBox="1"/>
      </xdr:nvSpPr>
      <xdr:spPr>
        <a:xfrm>
          <a:off x="5247569" y="10027709"/>
          <a:ext cx="3305175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  <xdr:oneCellAnchor>
    <xdr:from>
      <xdr:col>0</xdr:col>
      <xdr:colOff>132293</xdr:colOff>
      <xdr:row>42</xdr:row>
      <xdr:rowOff>105834</xdr:rowOff>
    </xdr:from>
    <xdr:ext cx="3200400" cy="876300"/>
    <xdr:sp macro="" textlink="">
      <xdr:nvSpPr>
        <xdr:cNvPr id="8" name="CuadroTexto 5">
          <a:extLst>
            <a:ext uri="{FF2B5EF4-FFF2-40B4-BE49-F238E27FC236}">
              <a16:creationId xmlns:a16="http://schemas.microsoft.com/office/drawing/2014/main" id="{5ABF0F9E-89D7-4F16-8829-922448E90392}"/>
            </a:ext>
          </a:extLst>
        </xdr:cNvPr>
        <xdr:cNvSpPr txBox="1"/>
      </xdr:nvSpPr>
      <xdr:spPr>
        <a:xfrm>
          <a:off x="132293" y="10010070"/>
          <a:ext cx="3200400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197909</xdr:colOff>
      <xdr:row>0</xdr:row>
      <xdr:rowOff>0</xdr:rowOff>
    </xdr:from>
    <xdr:ext cx="1222708" cy="25717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SpPr txBox="1"/>
      </xdr:nvSpPr>
      <xdr:spPr>
        <a:xfrm>
          <a:off x="5489576" y="0"/>
          <a:ext cx="1222708" cy="257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2</xdr:row>
      <xdr:rowOff>142875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SpPr txBox="1"/>
      </xdr:nvSpPr>
      <xdr:spPr>
        <a:xfrm>
          <a:off x="3009900" y="71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219075</xdr:colOff>
      <xdr:row>76</xdr:row>
      <xdr:rowOff>0</xdr:rowOff>
    </xdr:from>
    <xdr:ext cx="1222708" cy="257174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 txBox="1"/>
      </xdr:nvSpPr>
      <xdr:spPr>
        <a:xfrm>
          <a:off x="3228975" y="14668500"/>
          <a:ext cx="1222708" cy="257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 baseline="0">
            <a:latin typeface="Arial" pitchFamily="34" charset="0"/>
            <a:cs typeface="Arial" pitchFamily="34" charset="0"/>
          </a:endParaRPr>
        </a:p>
        <a:p>
          <a:pPr algn="r"/>
          <a:endParaRPr lang="es-MX" sz="1100" b="1" baseline="0">
            <a:latin typeface="Arial" pitchFamily="34" charset="0"/>
            <a:cs typeface="Arial" pitchFamily="34" charset="0"/>
          </a:endParaRPr>
        </a:p>
        <a:p>
          <a:pPr algn="r"/>
          <a:endParaRPr lang="es-MX" sz="1100" b="1" baseline="0">
            <a:latin typeface="Arial" pitchFamily="34" charset="0"/>
            <a:cs typeface="Arial" pitchFamily="34" charset="0"/>
          </a:endParaRP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34</xdr:row>
      <xdr:rowOff>0</xdr:rowOff>
    </xdr:from>
    <xdr:ext cx="184731" cy="264560"/>
    <xdr:sp macro="" textlink="">
      <xdr:nvSpPr>
        <xdr:cNvPr id="8" name="4 CuadroTexto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SpPr txBox="1"/>
      </xdr:nvSpPr>
      <xdr:spPr>
        <a:xfrm>
          <a:off x="3009900" y="647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0</xdr:colOff>
      <xdr:row>48</xdr:row>
      <xdr:rowOff>0</xdr:rowOff>
    </xdr:from>
    <xdr:ext cx="184731" cy="264560"/>
    <xdr:sp macro="" textlink="">
      <xdr:nvSpPr>
        <xdr:cNvPr id="9" name="4 CuadroTexto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SpPr txBox="1"/>
      </xdr:nvSpPr>
      <xdr:spPr>
        <a:xfrm>
          <a:off x="3009900" y="9144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0</xdr:colOff>
      <xdr:row>62</xdr:row>
      <xdr:rowOff>0</xdr:rowOff>
    </xdr:from>
    <xdr:ext cx="184731" cy="264560"/>
    <xdr:sp macro="" textlink="">
      <xdr:nvSpPr>
        <xdr:cNvPr id="10" name="4 CuadroTexto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SpPr txBox="1"/>
      </xdr:nvSpPr>
      <xdr:spPr>
        <a:xfrm>
          <a:off x="3009900" y="11811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4</xdr:col>
      <xdr:colOff>219075</xdr:colOff>
      <xdr:row>31</xdr:row>
      <xdr:rowOff>0</xdr:rowOff>
    </xdr:from>
    <xdr:ext cx="1222708" cy="257174"/>
    <xdr:sp macro="" textlink="">
      <xdr:nvSpPr>
        <xdr:cNvPr id="11" name="6 CuadroTexto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SpPr txBox="1"/>
      </xdr:nvSpPr>
      <xdr:spPr>
        <a:xfrm>
          <a:off x="5510742" y="21452417"/>
          <a:ext cx="1222708" cy="257174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 baseline="0">
            <a:latin typeface="Arial" pitchFamily="34" charset="0"/>
            <a:cs typeface="Arial" pitchFamily="34" charset="0"/>
          </a:endParaRPr>
        </a:p>
        <a:p>
          <a:pPr algn="r"/>
          <a:endParaRPr lang="es-MX" sz="1100" b="1" baseline="0">
            <a:latin typeface="Arial" pitchFamily="34" charset="0"/>
            <a:cs typeface="Arial" pitchFamily="34" charset="0"/>
          </a:endParaRPr>
        </a:p>
        <a:p>
          <a:pPr algn="r"/>
          <a:endParaRPr lang="es-MX" sz="1100" b="1" baseline="0">
            <a:latin typeface="Arial" pitchFamily="34" charset="0"/>
            <a:cs typeface="Arial" pitchFamily="34" charset="0"/>
          </a:endParaRP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1259417</xdr:colOff>
      <xdr:row>14</xdr:row>
      <xdr:rowOff>42334</xdr:rowOff>
    </xdr:from>
    <xdr:ext cx="3333750" cy="1100665"/>
    <xdr:sp macro="" textlink="">
      <xdr:nvSpPr>
        <xdr:cNvPr id="12" name="CuadroTexto 5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SpPr txBox="1"/>
      </xdr:nvSpPr>
      <xdr:spPr>
        <a:xfrm>
          <a:off x="1703917" y="4773084"/>
          <a:ext cx="3333750" cy="1100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400" b="1"/>
            <a:t>INCLUIR TODAS LAS CUENTAS</a:t>
          </a:r>
        </a:p>
        <a:p>
          <a:r>
            <a:rPr lang="es-MX" sz="900" b="0"/>
            <a:t>Nota : Este</a:t>
          </a:r>
          <a:r>
            <a:rPr lang="es-MX" sz="900" b="0" baseline="0"/>
            <a:t> formato No Aplica Órganos  Autónomos</a:t>
          </a:r>
        </a:p>
        <a:p>
          <a:r>
            <a:rPr lang="es-MX" sz="900" b="0" baseline="0"/>
            <a:t>Poder Legislativo, Poder Judicial.</a:t>
          </a:r>
          <a:endParaRPr lang="es-MX" sz="900" b="0"/>
        </a:p>
      </xdr:txBody>
    </xdr:sp>
    <xdr:clientData/>
  </xdr:oneCellAnchor>
  <xdr:oneCellAnchor>
    <xdr:from>
      <xdr:col>1</xdr:col>
      <xdr:colOff>1714499</xdr:colOff>
      <xdr:row>41</xdr:row>
      <xdr:rowOff>0</xdr:rowOff>
    </xdr:from>
    <xdr:ext cx="3227918" cy="762000"/>
    <xdr:sp macro="" textlink="">
      <xdr:nvSpPr>
        <xdr:cNvPr id="13" name="CuadroTexto 5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SpPr txBox="1"/>
      </xdr:nvSpPr>
      <xdr:spPr>
        <a:xfrm>
          <a:off x="2158999" y="13303250"/>
          <a:ext cx="3227918" cy="762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400" b="1"/>
            <a:t>INCLUIR TODAS LAS CUENTAS</a:t>
          </a:r>
        </a:p>
        <a:p>
          <a:r>
            <a:rPr lang="es-MX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: Este</a:t>
          </a:r>
          <a:r>
            <a:rPr lang="es-MX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formato No Aplica Órganos  Autónomos</a:t>
          </a:r>
          <a:endParaRPr lang="es-MX" sz="1400">
            <a:effectLst/>
          </a:endParaRPr>
        </a:p>
        <a:p>
          <a:r>
            <a:rPr lang="es-MX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Poder Legislativo, Poder Judicial</a:t>
          </a:r>
          <a:endParaRPr lang="es-MX" sz="1400" b="1"/>
        </a:p>
      </xdr:txBody>
    </xdr:sp>
    <xdr:clientData/>
  </xdr:oneCellAnchor>
  <xdr:oneCellAnchor>
    <xdr:from>
      <xdr:col>2</xdr:col>
      <xdr:colOff>31749</xdr:colOff>
      <xdr:row>53</xdr:row>
      <xdr:rowOff>116416</xdr:rowOff>
    </xdr:from>
    <xdr:ext cx="3143251" cy="772584"/>
    <xdr:sp macro="" textlink="">
      <xdr:nvSpPr>
        <xdr:cNvPr id="14" name="CuadroTexto 5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SpPr txBox="1"/>
      </xdr:nvSpPr>
      <xdr:spPr>
        <a:xfrm>
          <a:off x="2190749" y="16234833"/>
          <a:ext cx="3143251" cy="7725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400" b="1"/>
            <a:t>INCLUIR TODAS LAS CUENTAS</a:t>
          </a:r>
        </a:p>
        <a:p>
          <a:r>
            <a:rPr lang="es-MX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: Este</a:t>
          </a:r>
          <a:r>
            <a:rPr lang="es-MX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formato No Aplica Órganos  Autónomos</a:t>
          </a:r>
          <a:endParaRPr lang="es-MX" sz="1400">
            <a:effectLst/>
          </a:endParaRPr>
        </a:p>
        <a:p>
          <a:r>
            <a:rPr lang="es-MX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Poder Legislativo, Poder Judicial</a:t>
          </a:r>
          <a:endParaRPr lang="es-MX" sz="1400" b="1"/>
        </a:p>
      </xdr:txBody>
    </xdr:sp>
    <xdr:clientData/>
  </xdr:oneCellAnchor>
  <xdr:oneCellAnchor>
    <xdr:from>
      <xdr:col>1</xdr:col>
      <xdr:colOff>1714499</xdr:colOff>
      <xdr:row>68</xdr:row>
      <xdr:rowOff>211666</xdr:rowOff>
    </xdr:from>
    <xdr:ext cx="3217333" cy="709083"/>
    <xdr:sp macro="" textlink="">
      <xdr:nvSpPr>
        <xdr:cNvPr id="15" name="CuadroTexto 5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SpPr txBox="1"/>
      </xdr:nvSpPr>
      <xdr:spPr>
        <a:xfrm>
          <a:off x="2158999" y="19780249"/>
          <a:ext cx="3217333" cy="70908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400" b="1"/>
            <a:t>INCLUIR TODAS LAS CUENTAS</a:t>
          </a:r>
        </a:p>
        <a:p>
          <a:r>
            <a:rPr lang="es-MX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 : Este</a:t>
          </a:r>
          <a:r>
            <a:rPr lang="es-MX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formato No Aplica Órganos  Autónomos</a:t>
          </a:r>
          <a:endParaRPr lang="es-MX" sz="1400">
            <a:effectLst/>
          </a:endParaRPr>
        </a:p>
        <a:p>
          <a:r>
            <a:rPr lang="es-MX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Poder Legislativo, Poder Judicial</a:t>
          </a:r>
          <a:endParaRPr lang="es-MX" sz="1400" b="1"/>
        </a:p>
      </xdr:txBody>
    </xdr:sp>
    <xdr:clientData/>
  </xdr:oneCellAnchor>
  <xdr:oneCellAnchor>
    <xdr:from>
      <xdr:col>2</xdr:col>
      <xdr:colOff>1057275</xdr:colOff>
      <xdr:row>2</xdr:row>
      <xdr:rowOff>190500</xdr:rowOff>
    </xdr:from>
    <xdr:ext cx="3524250" cy="342900"/>
    <xdr:sp macro="" textlink="">
      <xdr:nvSpPr>
        <xdr:cNvPr id="16" name="15 CuadroTexto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SpPr txBox="1"/>
      </xdr:nvSpPr>
      <xdr:spPr>
        <a:xfrm>
          <a:off x="3219450" y="60960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38100</xdr:colOff>
      <xdr:row>78</xdr:row>
      <xdr:rowOff>200025</xdr:rowOff>
    </xdr:from>
    <xdr:ext cx="2644140" cy="1036320"/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DCEC43AA-BCF7-45D3-82B8-37E3B29F19F8}"/>
            </a:ext>
          </a:extLst>
        </xdr:cNvPr>
        <xdr:cNvSpPr txBox="1"/>
      </xdr:nvSpPr>
      <xdr:spPr>
        <a:xfrm>
          <a:off x="485775" y="21516975"/>
          <a:ext cx="2644140" cy="1036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800"/>
            <a:t> </a:t>
          </a:r>
          <a:r>
            <a:rPr lang="es-MX" sz="1100"/>
            <a:t>______________________________________</a:t>
          </a:r>
        </a:p>
        <a:p>
          <a:pPr algn="ctr"/>
          <a:r>
            <a:rPr lang="es-MX" sz="1100"/>
            <a:t>Elaboró</a:t>
          </a:r>
        </a:p>
        <a:p>
          <a:pPr algn="ctr"/>
          <a:r>
            <a:rPr lang="es-MX" sz="1100"/>
            <a:t>MTRA. EDNA</a:t>
          </a:r>
          <a:r>
            <a:rPr lang="es-MX" sz="1100" baseline="0"/>
            <a:t> ESPERANZA ALDAY SALCIDO</a:t>
          </a:r>
        </a:p>
        <a:p>
          <a:pPr algn="ctr"/>
          <a:r>
            <a:rPr lang="es-MX" sz="1100" baseline="0"/>
            <a:t>DIRECTORA DE ADMINISTRACIÓN Y FINANZAS</a:t>
          </a:r>
          <a:endParaRPr lang="es-MX" sz="1100"/>
        </a:p>
      </xdr:txBody>
    </xdr:sp>
    <xdr:clientData/>
  </xdr:oneCellAnchor>
  <xdr:oneCellAnchor>
    <xdr:from>
      <xdr:col>3</xdr:col>
      <xdr:colOff>238125</xdr:colOff>
      <xdr:row>78</xdr:row>
      <xdr:rowOff>304800</xdr:rowOff>
    </xdr:from>
    <xdr:ext cx="2714625" cy="923926"/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E01F89F6-AB23-4A5F-9002-15B13BB2F488}"/>
            </a:ext>
          </a:extLst>
        </xdr:cNvPr>
        <xdr:cNvSpPr txBox="1"/>
      </xdr:nvSpPr>
      <xdr:spPr>
        <a:xfrm>
          <a:off x="3981450" y="21621750"/>
          <a:ext cx="2714625" cy="9239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100"/>
            <a:t>______________________________________</a:t>
          </a:r>
        </a:p>
        <a:p>
          <a:pPr algn="ctr"/>
          <a:r>
            <a:rPr lang="es-MX" sz="1100"/>
            <a:t>Autorizó</a:t>
          </a:r>
        </a:p>
        <a:p>
          <a:pPr algn="ctr"/>
          <a:r>
            <a:rPr lang="es-MX" sz="1100"/>
            <a:t>LIC. JAVIER ENRIQUE CARRIZALES SALAZAR</a:t>
          </a:r>
        </a:p>
        <a:p>
          <a:pPr algn="ctr"/>
          <a:r>
            <a:rPr lang="es-MX" sz="1100"/>
            <a:t>RECTOR</a:t>
          </a:r>
        </a:p>
      </xdr:txBody>
    </xdr:sp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161925</xdr:colOff>
      <xdr:row>11</xdr:row>
      <xdr:rowOff>85725</xdr:rowOff>
    </xdr:from>
    <xdr:ext cx="3387090" cy="105537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E46A644-F5E5-4C2E-A745-0F341CD99D1C}"/>
            </a:ext>
          </a:extLst>
        </xdr:cNvPr>
        <xdr:cNvSpPr txBox="1"/>
      </xdr:nvSpPr>
      <xdr:spPr>
        <a:xfrm>
          <a:off x="1028700" y="4448175"/>
          <a:ext cx="3387090" cy="1055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400"/>
            <a:t> ______________________________________</a:t>
          </a:r>
        </a:p>
        <a:p>
          <a:pPr algn="ctr"/>
          <a:r>
            <a:rPr lang="es-MX" sz="1400"/>
            <a:t>Elaboró</a:t>
          </a:r>
        </a:p>
        <a:p>
          <a:pPr algn="ctr"/>
          <a:r>
            <a:rPr lang="es-MX" sz="1400"/>
            <a:t>MTRA. EDNA</a:t>
          </a:r>
          <a:r>
            <a:rPr lang="es-MX" sz="1400" baseline="0"/>
            <a:t> ESPERANZA ALDAY SALCIDO</a:t>
          </a:r>
        </a:p>
        <a:p>
          <a:pPr algn="ctr"/>
          <a:r>
            <a:rPr lang="es-MX" sz="1400" baseline="0"/>
            <a:t>DIRECTORA DE ADMINISTRACIÓN Y FINANZAS</a:t>
          </a:r>
          <a:endParaRPr lang="es-MX" sz="1400"/>
        </a:p>
      </xdr:txBody>
    </xdr:sp>
    <xdr:clientData/>
  </xdr:oneCellAnchor>
  <xdr:oneCellAnchor>
    <xdr:from>
      <xdr:col>13</xdr:col>
      <xdr:colOff>152400</xdr:colOff>
      <xdr:row>11</xdr:row>
      <xdr:rowOff>47624</xdr:rowOff>
    </xdr:from>
    <xdr:ext cx="3552825" cy="117157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BEAFFB4-1F38-4F18-A906-3485A1EF8D85}"/>
            </a:ext>
          </a:extLst>
        </xdr:cNvPr>
        <xdr:cNvSpPr txBox="1"/>
      </xdr:nvSpPr>
      <xdr:spPr>
        <a:xfrm>
          <a:off x="10315575" y="4410074"/>
          <a:ext cx="3552825" cy="1171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600"/>
            <a:t>______________________________________</a:t>
          </a:r>
        </a:p>
        <a:p>
          <a:pPr algn="ctr"/>
          <a:r>
            <a:rPr lang="es-MX" sz="1600"/>
            <a:t>Autorizó</a:t>
          </a:r>
        </a:p>
        <a:p>
          <a:pPr algn="ctr"/>
          <a:r>
            <a:rPr lang="es-MX" sz="1600"/>
            <a:t>LIC. JAVIER ENRIQUE CARRIZALES SALAZAR</a:t>
          </a:r>
        </a:p>
        <a:p>
          <a:pPr algn="ctr"/>
          <a:r>
            <a:rPr lang="es-MX" sz="1600"/>
            <a:t>RECTOR</a:t>
          </a:r>
        </a:p>
      </xdr:txBody>
    </xdr:sp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746362</xdr:colOff>
      <xdr:row>82</xdr:row>
      <xdr:rowOff>7109</xdr:rowOff>
    </xdr:from>
    <xdr:ext cx="2547155" cy="89643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ABD64B8-1095-4C6A-A3EE-7637EFE691CC}"/>
            </a:ext>
          </a:extLst>
        </xdr:cNvPr>
        <xdr:cNvSpPr txBox="1"/>
      </xdr:nvSpPr>
      <xdr:spPr>
        <a:xfrm>
          <a:off x="1506940" y="29143658"/>
          <a:ext cx="2547155" cy="8964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 </a:t>
          </a:r>
          <a:r>
            <a:rPr lang="es-MX" sz="1050"/>
            <a:t>______________________________________</a:t>
          </a:r>
        </a:p>
        <a:p>
          <a:pPr algn="ctr"/>
          <a:r>
            <a:rPr lang="es-MX" sz="1050"/>
            <a:t>Elaboró</a:t>
          </a:r>
        </a:p>
        <a:p>
          <a:pPr algn="ctr"/>
          <a:r>
            <a:rPr lang="es-MX" sz="1050"/>
            <a:t>MTRA. EDNA</a:t>
          </a:r>
          <a:r>
            <a:rPr lang="es-MX" sz="1050" baseline="0"/>
            <a:t> ESPERANZA ALDAY SALCIDO</a:t>
          </a:r>
        </a:p>
        <a:p>
          <a:pPr algn="ctr"/>
          <a:r>
            <a:rPr lang="es-MX" sz="1050" baseline="0"/>
            <a:t>DIRECTORA DE ADMINISTRACIÓN Y FINANZAS</a:t>
          </a:r>
          <a:endParaRPr lang="es-MX" sz="1050"/>
        </a:p>
      </xdr:txBody>
    </xdr:sp>
    <xdr:clientData/>
  </xdr:oneCellAnchor>
  <xdr:oneCellAnchor>
    <xdr:from>
      <xdr:col>6</xdr:col>
      <xdr:colOff>398060</xdr:colOff>
      <xdr:row>82</xdr:row>
      <xdr:rowOff>7107</xdr:rowOff>
    </xdr:from>
    <xdr:ext cx="3069467" cy="9169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B69D813-3808-4268-819D-86B89A93EFC9}"/>
            </a:ext>
          </a:extLst>
        </xdr:cNvPr>
        <xdr:cNvSpPr txBox="1"/>
      </xdr:nvSpPr>
      <xdr:spPr>
        <a:xfrm>
          <a:off x="5210317" y="29143656"/>
          <a:ext cx="3069467" cy="9169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100"/>
            <a:t>      ______________________________________</a:t>
          </a:r>
        </a:p>
        <a:p>
          <a:pPr algn="ctr"/>
          <a:r>
            <a:rPr lang="es-MX" sz="1100"/>
            <a:t>Autorizó</a:t>
          </a:r>
        </a:p>
        <a:p>
          <a:pPr algn="ctr"/>
          <a:r>
            <a:rPr lang="es-MX" sz="1100"/>
            <a:t>LIC. JAVIER ENRIQUE CARRIZALES SALAZAR</a:t>
          </a:r>
        </a:p>
        <a:p>
          <a:pPr algn="ctr"/>
          <a:r>
            <a:rPr lang="es-MX" sz="1100"/>
            <a:t>RECTOR</a:t>
          </a:r>
        </a:p>
      </xdr:txBody>
    </xdr:sp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971550</xdr:colOff>
      <xdr:row>47</xdr:row>
      <xdr:rowOff>9525</xdr:rowOff>
    </xdr:from>
    <xdr:ext cx="2867025" cy="101727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DC94034-5557-4212-8DA5-E94DFDB69090}"/>
            </a:ext>
          </a:extLst>
        </xdr:cNvPr>
        <xdr:cNvSpPr txBox="1"/>
      </xdr:nvSpPr>
      <xdr:spPr>
        <a:xfrm>
          <a:off x="971550" y="9229725"/>
          <a:ext cx="2867025" cy="10172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 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10</xdr:col>
      <xdr:colOff>161925</xdr:colOff>
      <xdr:row>47</xdr:row>
      <xdr:rowOff>1</xdr:rowOff>
    </xdr:from>
    <xdr:ext cx="3552825" cy="89535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878113D0-AA20-4255-AE10-619C127BF111}"/>
            </a:ext>
          </a:extLst>
        </xdr:cNvPr>
        <xdr:cNvSpPr txBox="1"/>
      </xdr:nvSpPr>
      <xdr:spPr>
        <a:xfrm>
          <a:off x="4724400" y="9220201"/>
          <a:ext cx="3552825" cy="895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      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142875</xdr:rowOff>
    </xdr:from>
    <xdr:ext cx="184731" cy="264560"/>
    <xdr:sp macro="" textlink="">
      <xdr:nvSpPr>
        <xdr:cNvPr id="2" name="4 CuadroText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391150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828428</xdr:colOff>
      <xdr:row>0</xdr:row>
      <xdr:rowOff>38100</xdr:rowOff>
    </xdr:from>
    <xdr:ext cx="184730" cy="254557"/>
    <xdr:sp macro="" textlink="">
      <xdr:nvSpPr>
        <xdr:cNvPr id="3" name="6 CuadroTexto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347761" y="38100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200025</xdr:colOff>
      <xdr:row>2</xdr:row>
      <xdr:rowOff>142875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591175" y="75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0</xdr:col>
      <xdr:colOff>4085166</xdr:colOff>
      <xdr:row>1</xdr:row>
      <xdr:rowOff>105833</xdr:rowOff>
    </xdr:from>
    <xdr:ext cx="3524250" cy="529167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4085166" y="317500"/>
          <a:ext cx="3524250" cy="52916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5290237</xdr:colOff>
      <xdr:row>65</xdr:row>
      <xdr:rowOff>12871</xdr:rowOff>
    </xdr:from>
    <xdr:ext cx="3629797" cy="1106959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48D1121B-BE67-42B8-B445-2D284B59AF36}"/>
            </a:ext>
          </a:extLst>
        </xdr:cNvPr>
        <xdr:cNvSpPr txBox="1"/>
      </xdr:nvSpPr>
      <xdr:spPr>
        <a:xfrm>
          <a:off x="5290237" y="11288412"/>
          <a:ext cx="3629797" cy="11069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649165</xdr:colOff>
      <xdr:row>0</xdr:row>
      <xdr:rowOff>30773</xdr:rowOff>
    </xdr:from>
    <xdr:ext cx="1066800" cy="254557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5096607" y="30773"/>
          <a:ext cx="106680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87923</xdr:colOff>
      <xdr:row>65</xdr:row>
      <xdr:rowOff>43962</xdr:rowOff>
    </xdr:from>
    <xdr:ext cx="2652346" cy="681404"/>
    <xdr:sp macro="" textlink="">
      <xdr:nvSpPr>
        <xdr:cNvPr id="4" name="CuadroTexto 5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78423" y="9627577"/>
          <a:ext cx="2652346" cy="6814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3033345</xdr:colOff>
      <xdr:row>65</xdr:row>
      <xdr:rowOff>51288</xdr:rowOff>
    </xdr:from>
    <xdr:ext cx="2850173" cy="674077"/>
    <xdr:sp macro="" textlink="">
      <xdr:nvSpPr>
        <xdr:cNvPr id="7" name="CuadroTexto 5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3223845" y="9634903"/>
          <a:ext cx="2850173" cy="6740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endParaRPr lang="es-MX" sz="1100"/>
        </a:p>
      </xdr:txBody>
    </xdr:sp>
    <xdr:clientData/>
  </xdr:oneCellAnchor>
  <xdr:oneCellAnchor>
    <xdr:from>
      <xdr:col>1</xdr:col>
      <xdr:colOff>2959553</xdr:colOff>
      <xdr:row>2</xdr:row>
      <xdr:rowOff>54428</xdr:rowOff>
    </xdr:from>
    <xdr:ext cx="3435804" cy="3429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/>
      </xdr:nvSpPr>
      <xdr:spPr>
        <a:xfrm>
          <a:off x="3061607" y="476249"/>
          <a:ext cx="3435804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9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9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85618</xdr:colOff>
      <xdr:row>66</xdr:row>
      <xdr:rowOff>32107</xdr:rowOff>
    </xdr:from>
    <xdr:ext cx="2986520" cy="931096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F19DC53-7B82-465B-8D29-3B1DDDCE2138}"/>
            </a:ext>
          </a:extLst>
        </xdr:cNvPr>
        <xdr:cNvSpPr txBox="1"/>
      </xdr:nvSpPr>
      <xdr:spPr>
        <a:xfrm>
          <a:off x="85618" y="9450085"/>
          <a:ext cx="2986520" cy="9310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1</xdr:col>
      <xdr:colOff>3577020</xdr:colOff>
      <xdr:row>66</xdr:row>
      <xdr:rowOff>34987</xdr:rowOff>
    </xdr:from>
    <xdr:ext cx="3305175" cy="87630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A93959E-54AF-4F22-B7EC-4C87D5400EF6}"/>
            </a:ext>
          </a:extLst>
        </xdr:cNvPr>
        <xdr:cNvSpPr txBox="1"/>
      </xdr:nvSpPr>
      <xdr:spPr>
        <a:xfrm>
          <a:off x="3684042" y="9452965"/>
          <a:ext cx="3305175" cy="876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618878</xdr:colOff>
      <xdr:row>0</xdr:row>
      <xdr:rowOff>19050</xdr:rowOff>
    </xdr:from>
    <xdr:ext cx="184730" cy="254557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962528" y="19050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5</xdr:col>
      <xdr:colOff>0</xdr:colOff>
      <xdr:row>2</xdr:row>
      <xdr:rowOff>142875</xdr:rowOff>
    </xdr:from>
    <xdr:ext cx="184731" cy="264560"/>
    <xdr:sp macro="" textlink="">
      <xdr:nvSpPr>
        <xdr:cNvPr id="6" name="4 CuadroText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557212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762000</xdr:colOff>
      <xdr:row>2</xdr:row>
      <xdr:rowOff>76200</xdr:rowOff>
    </xdr:from>
    <xdr:ext cx="3524250" cy="342900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/>
      </xdr:nvSpPr>
      <xdr:spPr>
        <a:xfrm>
          <a:off x="3714750" y="514350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28575</xdr:colOff>
      <xdr:row>29</xdr:row>
      <xdr:rowOff>38100</xdr:rowOff>
    </xdr:from>
    <xdr:ext cx="2838450" cy="914400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489FC3CB-34A9-4C38-B4EF-B0BBBB02DAA0}"/>
            </a:ext>
          </a:extLst>
        </xdr:cNvPr>
        <xdr:cNvSpPr txBox="1"/>
      </xdr:nvSpPr>
      <xdr:spPr>
        <a:xfrm>
          <a:off x="28575" y="7639050"/>
          <a:ext cx="2838450" cy="914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3</xdr:col>
      <xdr:colOff>0</xdr:colOff>
      <xdr:row>29</xdr:row>
      <xdr:rowOff>38099</xdr:rowOff>
    </xdr:from>
    <xdr:ext cx="3220222" cy="1078385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A92AE81-E35D-4697-AEB2-AEA7305C0348}"/>
            </a:ext>
          </a:extLst>
        </xdr:cNvPr>
        <xdr:cNvSpPr txBox="1"/>
      </xdr:nvSpPr>
      <xdr:spPr>
        <a:xfrm>
          <a:off x="3800475" y="7639049"/>
          <a:ext cx="3220222" cy="10783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923678</xdr:colOff>
      <xdr:row>0</xdr:row>
      <xdr:rowOff>47625</xdr:rowOff>
    </xdr:from>
    <xdr:ext cx="184730" cy="25455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6289428" y="47625"/>
          <a:ext cx="184730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0</xdr:colOff>
      <xdr:row>2</xdr:row>
      <xdr:rowOff>142875</xdr:rowOff>
    </xdr:from>
    <xdr:ext cx="184731" cy="264560"/>
    <xdr:sp macro="" textlink="">
      <xdr:nvSpPr>
        <xdr:cNvPr id="3" name="4 CuadroTexto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/>
      </xdr:nvSpPr>
      <xdr:spPr>
        <a:xfrm>
          <a:off x="4257675" y="77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oneCellAnchor>
    <xdr:from>
      <xdr:col>2</xdr:col>
      <xdr:colOff>1005417</xdr:colOff>
      <xdr:row>2</xdr:row>
      <xdr:rowOff>63500</xdr:rowOff>
    </xdr:from>
    <xdr:ext cx="3524250" cy="3429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/>
      </xdr:nvSpPr>
      <xdr:spPr>
        <a:xfrm>
          <a:off x="3037417" y="497417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0</xdr:col>
      <xdr:colOff>126999</xdr:colOff>
      <xdr:row>40</xdr:row>
      <xdr:rowOff>52916</xdr:rowOff>
    </xdr:from>
    <xdr:ext cx="2878667" cy="87841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7E6CBF1E-67E9-4574-97FA-636E329BB168}"/>
            </a:ext>
          </a:extLst>
        </xdr:cNvPr>
        <xdr:cNvSpPr txBox="1"/>
      </xdr:nvSpPr>
      <xdr:spPr>
        <a:xfrm>
          <a:off x="126999" y="9218083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3</xdr:col>
      <xdr:colOff>253999</xdr:colOff>
      <xdr:row>40</xdr:row>
      <xdr:rowOff>84667</xdr:rowOff>
    </xdr:from>
    <xdr:ext cx="3050889" cy="100430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8A3E3281-4B12-4F1C-A663-43F0FFA170B3}"/>
            </a:ext>
          </a:extLst>
        </xdr:cNvPr>
        <xdr:cNvSpPr txBox="1"/>
      </xdr:nvSpPr>
      <xdr:spPr>
        <a:xfrm>
          <a:off x="3397249" y="9249834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295275</xdr:colOff>
      <xdr:row>0</xdr:row>
      <xdr:rowOff>28575</xdr:rowOff>
    </xdr:from>
    <xdr:ext cx="1325551" cy="254557"/>
    <xdr:sp macro="" textlink="">
      <xdr:nvSpPr>
        <xdr:cNvPr id="2" name="3 CuadroText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6600825" y="28575"/>
          <a:ext cx="1325551" cy="254557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spAutoFit/>
        </a:bodyPr>
        <a:lstStyle/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4</xdr:col>
      <xdr:colOff>666750</xdr:colOff>
      <xdr:row>2</xdr:row>
      <xdr:rowOff>9525</xdr:rowOff>
    </xdr:from>
    <xdr:ext cx="3524250" cy="342900"/>
    <xdr:sp macro="" textlink="">
      <xdr:nvSpPr>
        <xdr:cNvPr id="7" name="6 CuadroText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/>
      </xdr:nvSpPr>
      <xdr:spPr>
        <a:xfrm>
          <a:off x="4657725" y="409575"/>
          <a:ext cx="3524250" cy="3429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b">
          <a:noAutofit/>
        </a:bodyPr>
        <a:lstStyle/>
        <a:p>
          <a:pPr algn="r"/>
          <a:r>
            <a:rPr lang="es-MX" sz="1100" b="1">
              <a:latin typeface="Arial" pitchFamily="34" charset="0"/>
              <a:cs typeface="Arial" pitchFamily="34" charset="0"/>
            </a:rPr>
            <a:t>CUENTA PÚBLICA 2024</a:t>
          </a:r>
        </a:p>
        <a:p>
          <a:pPr algn="r"/>
          <a:endParaRPr lang="es-MX" sz="1100" b="1">
            <a:latin typeface="Arial" pitchFamily="34" charset="0"/>
            <a:cs typeface="Arial" pitchFamily="34" charset="0"/>
          </a:endParaRPr>
        </a:p>
      </xdr:txBody>
    </xdr:sp>
    <xdr:clientData/>
  </xdr:oneCellAnchor>
  <xdr:oneCellAnchor>
    <xdr:from>
      <xdr:col>1</xdr:col>
      <xdr:colOff>73269</xdr:colOff>
      <xdr:row>39</xdr:row>
      <xdr:rowOff>183173</xdr:rowOff>
    </xdr:from>
    <xdr:ext cx="2878667" cy="878417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235E5E0-FE02-4001-A374-117339C1DEE1}"/>
            </a:ext>
          </a:extLst>
        </xdr:cNvPr>
        <xdr:cNvSpPr txBox="1"/>
      </xdr:nvSpPr>
      <xdr:spPr>
        <a:xfrm>
          <a:off x="390769" y="8096250"/>
          <a:ext cx="2878667" cy="8784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Elaboró</a:t>
          </a:r>
        </a:p>
        <a:p>
          <a:pPr algn="ctr"/>
          <a:r>
            <a:rPr lang="es-MX" sz="1200"/>
            <a:t>MTRA. EDNA</a:t>
          </a:r>
          <a:r>
            <a:rPr lang="es-MX" sz="1200" baseline="0"/>
            <a:t> ESPERANZA ALDAY SALCIDO</a:t>
          </a:r>
        </a:p>
        <a:p>
          <a:pPr algn="ctr"/>
          <a:r>
            <a:rPr lang="es-MX" sz="1200" baseline="0"/>
            <a:t>DIRECTORA DE ADMINISTRACIÓN Y FINANZAS</a:t>
          </a:r>
          <a:endParaRPr lang="es-MX" sz="1200"/>
        </a:p>
      </xdr:txBody>
    </xdr:sp>
    <xdr:clientData/>
  </xdr:oneCellAnchor>
  <xdr:oneCellAnchor>
    <xdr:from>
      <xdr:col>3</xdr:col>
      <xdr:colOff>696058</xdr:colOff>
      <xdr:row>39</xdr:row>
      <xdr:rowOff>170961</xdr:rowOff>
    </xdr:from>
    <xdr:ext cx="3050889" cy="1004302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5D9C04F6-777E-4144-A4F0-110B8B398F69}"/>
            </a:ext>
          </a:extLst>
        </xdr:cNvPr>
        <xdr:cNvSpPr txBox="1"/>
      </xdr:nvSpPr>
      <xdr:spPr>
        <a:xfrm>
          <a:off x="3956539" y="8084038"/>
          <a:ext cx="3050889" cy="10043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MX" sz="1200"/>
            <a:t>______________________________________</a:t>
          </a:r>
        </a:p>
        <a:p>
          <a:pPr algn="ctr"/>
          <a:r>
            <a:rPr lang="es-MX" sz="1200"/>
            <a:t>Autorizó</a:t>
          </a:r>
        </a:p>
        <a:p>
          <a:pPr algn="ctr"/>
          <a:r>
            <a:rPr lang="es-MX" sz="1200"/>
            <a:t>LIC. JAVIER ENRIQUE CARRIZALES SALAZAR</a:t>
          </a:r>
        </a:p>
        <a:p>
          <a:pPr algn="ctr"/>
          <a:r>
            <a:rPr lang="es-MX" sz="1200"/>
            <a:t>RECTOR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merica%20Encinas/AppData/Roaming/Microsoft/Excel/PT%20Gastos%20x%20partida%20ppt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Users/America%20Encinas/AppData/Roaming/Microsoft/Excel/PT%20Gastos%20x%20partida%20ppt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ciaL/Downloads/formatos-cpca-2020-y-guia-de-cumplimien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/ETCA%20IV%2006%20CEPC%204TO%20TRIM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/formatos-cpca-2022-1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>
        <row r="3">
          <cell r="B3" t="str">
            <v xml:space="preserve"> PARTIDA PRESUPUESTAL</v>
          </cell>
          <cell r="C3" t="str">
            <v>DESCRIPCION</v>
          </cell>
          <cell r="D3" t="str">
            <v>PRESUPUESTO AUTORIZADO</v>
          </cell>
          <cell r="E3">
            <v>0</v>
          </cell>
          <cell r="F3">
            <v>0</v>
          </cell>
          <cell r="G3">
            <v>0</v>
          </cell>
          <cell r="H3" t="str">
            <v>COMPROMETIDO</v>
          </cell>
          <cell r="I3" t="str">
            <v>DEVENGADO</v>
          </cell>
          <cell r="J3" t="str">
            <v>EJERCIDO</v>
          </cell>
          <cell r="K3" t="str">
            <v>PAGADO</v>
          </cell>
          <cell r="L3" t="str">
            <v>DISPONIBLE P Comprometer</v>
          </cell>
          <cell r="M3" t="str">
            <v>CREDITO DISPONIBLE</v>
          </cell>
        </row>
        <row r="4">
          <cell r="B4">
            <v>0</v>
          </cell>
          <cell r="C4">
            <v>0</v>
          </cell>
          <cell r="D4" t="str">
            <v>APROBADO</v>
          </cell>
          <cell r="E4" t="str">
            <v>AMPLIACIONES</v>
          </cell>
          <cell r="F4" t="str">
            <v>DEDUCCIONES</v>
          </cell>
          <cell r="G4" t="str">
            <v>MODIFICADO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B5">
            <v>1000</v>
          </cell>
          <cell r="C5" t="str">
            <v>SERVICIOS PERSONALES</v>
          </cell>
          <cell r="D5">
            <v>21474408.129999995</v>
          </cell>
          <cell r="E5">
            <v>0</v>
          </cell>
          <cell r="F5">
            <v>0</v>
          </cell>
          <cell r="G5">
            <v>21474408.129999995</v>
          </cell>
          <cell r="H5">
            <v>20532256.680000003</v>
          </cell>
          <cell r="I5">
            <v>20532256.680000003</v>
          </cell>
          <cell r="J5">
            <v>20532256.680000003</v>
          </cell>
          <cell r="K5">
            <v>20532256.680000003</v>
          </cell>
          <cell r="L5">
            <v>942151.45000000019</v>
          </cell>
          <cell r="M5">
            <v>942151.45000000019</v>
          </cell>
        </row>
        <row r="6">
          <cell r="B6" t="str">
            <v>11301</v>
          </cell>
          <cell r="C6" t="str">
            <v>Sueldos</v>
          </cell>
          <cell r="D6">
            <v>5444965.6600000001</v>
          </cell>
          <cell r="E6">
            <v>0</v>
          </cell>
          <cell r="F6">
            <v>0</v>
          </cell>
          <cell r="G6">
            <v>5444965.6600000001</v>
          </cell>
          <cell r="H6">
            <v>5349218.26</v>
          </cell>
          <cell r="I6">
            <v>5349218.26</v>
          </cell>
          <cell r="J6">
            <v>5349218.26</v>
          </cell>
          <cell r="K6">
            <v>5349218.26</v>
          </cell>
          <cell r="L6">
            <v>95747.400000000373</v>
          </cell>
          <cell r="M6">
            <v>95747.400000000373</v>
          </cell>
        </row>
        <row r="7">
          <cell r="B7" t="str">
            <v>11303</v>
          </cell>
          <cell r="C7" t="str">
            <v>Remuneraciones Diversas</v>
          </cell>
          <cell r="D7">
            <v>1804239.54</v>
          </cell>
          <cell r="E7">
            <v>0</v>
          </cell>
          <cell r="F7">
            <v>0</v>
          </cell>
          <cell r="G7">
            <v>1804239.54</v>
          </cell>
          <cell r="H7">
            <v>1718192.7000000007</v>
          </cell>
          <cell r="I7">
            <v>1718192.7000000007</v>
          </cell>
          <cell r="J7">
            <v>1718192.7000000007</v>
          </cell>
          <cell r="K7">
            <v>1718192.7000000007</v>
          </cell>
          <cell r="L7">
            <v>86046.839999999385</v>
          </cell>
          <cell r="M7">
            <v>86046.839999999385</v>
          </cell>
        </row>
        <row r="8">
          <cell r="B8" t="str">
            <v>11305</v>
          </cell>
          <cell r="C8" t="str">
            <v>Compensaciones por Riesgos Profesionales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11306</v>
          </cell>
          <cell r="C9" t="str">
            <v>Riesgo Laboral</v>
          </cell>
          <cell r="D9">
            <v>4423021.57</v>
          </cell>
          <cell r="E9">
            <v>0</v>
          </cell>
          <cell r="F9">
            <v>0</v>
          </cell>
          <cell r="G9">
            <v>4423021.57</v>
          </cell>
          <cell r="H9">
            <v>5656271.3399999999</v>
          </cell>
          <cell r="I9">
            <v>5656271.3399999999</v>
          </cell>
          <cell r="J9">
            <v>5656271.3399999999</v>
          </cell>
          <cell r="K9">
            <v>5656271.3399999999</v>
          </cell>
          <cell r="L9">
            <v>-1233249.7699999996</v>
          </cell>
          <cell r="M9">
            <v>-1233249.7699999996</v>
          </cell>
        </row>
        <row r="10">
          <cell r="B10" t="str">
            <v>11307</v>
          </cell>
          <cell r="C10" t="str">
            <v>Ayuda Para Habitación</v>
          </cell>
          <cell r="D10">
            <v>1125296.6499999999</v>
          </cell>
          <cell r="E10">
            <v>0</v>
          </cell>
          <cell r="F10">
            <v>0</v>
          </cell>
          <cell r="G10">
            <v>1125296.6499999999</v>
          </cell>
          <cell r="H10">
            <v>1013033.58</v>
          </cell>
          <cell r="I10">
            <v>1013033.58</v>
          </cell>
          <cell r="J10">
            <v>1013033.58</v>
          </cell>
          <cell r="K10">
            <v>1013033.58</v>
          </cell>
          <cell r="L10">
            <v>112263.06999999995</v>
          </cell>
          <cell r="M10">
            <v>112263.06999999995</v>
          </cell>
        </row>
        <row r="11">
          <cell r="B11" t="str">
            <v>11310</v>
          </cell>
          <cell r="C11" t="str">
            <v>Ayuda Energía Electrica</v>
          </cell>
          <cell r="D11">
            <v>750198.79</v>
          </cell>
          <cell r="E11">
            <v>0</v>
          </cell>
          <cell r="F11">
            <v>0</v>
          </cell>
          <cell r="G11">
            <v>750198.79</v>
          </cell>
          <cell r="H11">
            <v>675356.80999999994</v>
          </cell>
          <cell r="I11">
            <v>675356.80999999994</v>
          </cell>
          <cell r="J11">
            <v>675356.80999999994</v>
          </cell>
          <cell r="K11">
            <v>675356.80999999994</v>
          </cell>
          <cell r="L11">
            <v>74841.980000000098</v>
          </cell>
          <cell r="M11">
            <v>74841.980000000098</v>
          </cell>
        </row>
        <row r="12">
          <cell r="B12" t="str">
            <v>13101</v>
          </cell>
          <cell r="C12" t="str">
            <v>Primas y Acred por Años de Servicio Eftvo Prestado</v>
          </cell>
          <cell r="D12">
            <v>175274.27</v>
          </cell>
          <cell r="E12">
            <v>0</v>
          </cell>
          <cell r="F12">
            <v>0</v>
          </cell>
          <cell r="G12">
            <v>175274.27</v>
          </cell>
          <cell r="H12">
            <v>55039.150000000009</v>
          </cell>
          <cell r="I12">
            <v>55039.150000000009</v>
          </cell>
          <cell r="J12">
            <v>55039.150000000009</v>
          </cell>
          <cell r="K12">
            <v>55039.150000000009</v>
          </cell>
          <cell r="L12">
            <v>120235.11999999998</v>
          </cell>
          <cell r="M12">
            <v>120235.11999999998</v>
          </cell>
        </row>
        <row r="13">
          <cell r="B13" t="str">
            <v>13201</v>
          </cell>
          <cell r="C13" t="str">
            <v>Prima Vacacional</v>
          </cell>
          <cell r="D13">
            <v>589735.42000000004</v>
          </cell>
          <cell r="E13">
            <v>0</v>
          </cell>
          <cell r="F13">
            <v>0</v>
          </cell>
          <cell r="G13">
            <v>589735.42000000004</v>
          </cell>
          <cell r="H13">
            <v>95431.53</v>
          </cell>
          <cell r="I13">
            <v>95431.53</v>
          </cell>
          <cell r="J13">
            <v>95431.53</v>
          </cell>
          <cell r="K13">
            <v>95431.53</v>
          </cell>
          <cell r="L13">
            <v>494303.89</v>
          </cell>
          <cell r="M13">
            <v>494303.89</v>
          </cell>
        </row>
        <row r="14">
          <cell r="B14" t="str">
            <v>13202</v>
          </cell>
          <cell r="C14" t="str">
            <v>Gratificaciones por Fin de Año</v>
          </cell>
          <cell r="D14">
            <v>1360110.87</v>
          </cell>
          <cell r="E14">
            <v>0</v>
          </cell>
          <cell r="F14">
            <v>0</v>
          </cell>
          <cell r="G14">
            <v>1360110.87</v>
          </cell>
          <cell r="H14">
            <v>200040.58000000002</v>
          </cell>
          <cell r="I14">
            <v>200040.58000000002</v>
          </cell>
          <cell r="J14">
            <v>200040.58000000002</v>
          </cell>
          <cell r="K14">
            <v>200040.58000000002</v>
          </cell>
          <cell r="L14">
            <v>1160070.29</v>
          </cell>
          <cell r="M14">
            <v>1160070.29</v>
          </cell>
        </row>
        <row r="15">
          <cell r="B15" t="str">
            <v>13203</v>
          </cell>
          <cell r="C15" t="str">
            <v>Compensaciones por Ajuste de Calendario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13204</v>
          </cell>
          <cell r="C16" t="str">
            <v>Compensacion por Bono Navideño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13403</v>
          </cell>
          <cell r="C17" t="str">
            <v>Estimulos al Personal de Confianza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14101</v>
          </cell>
          <cell r="C18" t="str">
            <v>Cuotas por Servicio Medico del Isssteson</v>
          </cell>
          <cell r="D18">
            <v>902295.22</v>
          </cell>
          <cell r="E18">
            <v>0</v>
          </cell>
          <cell r="F18">
            <v>0</v>
          </cell>
          <cell r="G18">
            <v>902295.22</v>
          </cell>
          <cell r="H18">
            <v>962407.8</v>
          </cell>
          <cell r="I18">
            <v>962407.8</v>
          </cell>
          <cell r="J18">
            <v>962407.8</v>
          </cell>
          <cell r="K18">
            <v>962407.8</v>
          </cell>
          <cell r="L18">
            <v>-60112.580000000075</v>
          </cell>
          <cell r="M18">
            <v>-60112.580000000075</v>
          </cell>
        </row>
        <row r="19">
          <cell r="B19" t="str">
            <v>14102</v>
          </cell>
          <cell r="C19" t="str">
            <v>Cuotas por Seguro de Vida Isssteson</v>
          </cell>
          <cell r="D19">
            <v>95.76</v>
          </cell>
          <cell r="E19">
            <v>0</v>
          </cell>
          <cell r="F19">
            <v>0</v>
          </cell>
          <cell r="G19">
            <v>95.76</v>
          </cell>
          <cell r="H19">
            <v>93.499999999999986</v>
          </cell>
          <cell r="I19">
            <v>93.499999999999986</v>
          </cell>
          <cell r="J19">
            <v>93.499999999999986</v>
          </cell>
          <cell r="K19">
            <v>93.499999999999986</v>
          </cell>
          <cell r="L19">
            <v>2.2600000000000193</v>
          </cell>
          <cell r="M19">
            <v>2.2600000000000193</v>
          </cell>
        </row>
        <row r="20">
          <cell r="B20" t="str">
            <v>14103</v>
          </cell>
          <cell r="C20" t="str">
            <v>Cuotas por Seguro de Retiro al Isssteson</v>
          </cell>
          <cell r="D20">
            <v>1486.84</v>
          </cell>
          <cell r="E20">
            <v>0</v>
          </cell>
          <cell r="F20">
            <v>0</v>
          </cell>
          <cell r="G20">
            <v>1486.84</v>
          </cell>
          <cell r="H20">
            <v>1436.96</v>
          </cell>
          <cell r="I20">
            <v>1436.96</v>
          </cell>
          <cell r="J20">
            <v>1436.96</v>
          </cell>
          <cell r="K20">
            <v>1436.96</v>
          </cell>
          <cell r="L20">
            <v>49.879999999999882</v>
          </cell>
          <cell r="M20">
            <v>49.879999999999882</v>
          </cell>
        </row>
        <row r="21">
          <cell r="B21" t="str">
            <v>14104</v>
          </cell>
          <cell r="C21" t="str">
            <v>Asignaciones para Prestamos a Corto Plazo</v>
          </cell>
          <cell r="D21">
            <v>53076.19</v>
          </cell>
          <cell r="E21">
            <v>0</v>
          </cell>
          <cell r="F21">
            <v>0</v>
          </cell>
          <cell r="G21">
            <v>53076.19</v>
          </cell>
          <cell r="H21">
            <v>49175.920000000006</v>
          </cell>
          <cell r="I21">
            <v>49175.920000000006</v>
          </cell>
          <cell r="J21">
            <v>49175.920000000006</v>
          </cell>
          <cell r="K21">
            <v>49175.920000000006</v>
          </cell>
          <cell r="L21">
            <v>3900.2699999999968</v>
          </cell>
          <cell r="M21">
            <v>3900.2699999999968</v>
          </cell>
        </row>
        <row r="22">
          <cell r="B22" t="str">
            <v>14105</v>
          </cell>
          <cell r="C22" t="str">
            <v>Asignaciones para Prestamos Prendarios</v>
          </cell>
          <cell r="D22">
            <v>53076.19</v>
          </cell>
          <cell r="E22">
            <v>0</v>
          </cell>
          <cell r="F22">
            <v>0</v>
          </cell>
          <cell r="G22">
            <v>53076.19</v>
          </cell>
          <cell r="H22">
            <v>49175.920000000006</v>
          </cell>
          <cell r="I22">
            <v>49175.920000000006</v>
          </cell>
          <cell r="J22">
            <v>49175.920000000006</v>
          </cell>
          <cell r="K22">
            <v>49175.920000000006</v>
          </cell>
          <cell r="L22">
            <v>3900.2699999999968</v>
          </cell>
          <cell r="M22">
            <v>3900.2699999999968</v>
          </cell>
        </row>
        <row r="23">
          <cell r="B23" t="str">
            <v>14106</v>
          </cell>
          <cell r="C23" t="str">
            <v>Otras prestaciones de Seguridad Social</v>
          </cell>
          <cell r="D23">
            <v>318457.13</v>
          </cell>
          <cell r="E23">
            <v>0</v>
          </cell>
          <cell r="F23">
            <v>0</v>
          </cell>
          <cell r="G23">
            <v>318457.13</v>
          </cell>
          <cell r="H23">
            <v>245894.48</v>
          </cell>
          <cell r="I23">
            <v>245894.48</v>
          </cell>
          <cell r="J23">
            <v>245894.48</v>
          </cell>
          <cell r="K23">
            <v>245894.48</v>
          </cell>
          <cell r="L23">
            <v>72562.649999999994</v>
          </cell>
          <cell r="M23">
            <v>72562.649999999994</v>
          </cell>
        </row>
        <row r="24">
          <cell r="B24" t="str">
            <v>14107</v>
          </cell>
          <cell r="C24" t="str">
            <v>Cuotas p/Infraestructura,Equipamiento y Mantto Hos</v>
          </cell>
          <cell r="D24">
            <v>106152.39</v>
          </cell>
          <cell r="E24">
            <v>0</v>
          </cell>
          <cell r="F24">
            <v>0</v>
          </cell>
          <cell r="G24">
            <v>106152.39</v>
          </cell>
          <cell r="H24">
            <v>98354.08</v>
          </cell>
          <cell r="I24">
            <v>98354.08</v>
          </cell>
          <cell r="J24">
            <v>98354.08</v>
          </cell>
          <cell r="K24">
            <v>98354.08</v>
          </cell>
          <cell r="L24">
            <v>7798.3099999999977</v>
          </cell>
          <cell r="M24">
            <v>7798.3099999999977</v>
          </cell>
        </row>
        <row r="25">
          <cell r="B25" t="str">
            <v>14201</v>
          </cell>
          <cell r="C25" t="str">
            <v>Cuotas al Fovisssteson</v>
          </cell>
          <cell r="D25">
            <v>424609.5</v>
          </cell>
          <cell r="E25">
            <v>0</v>
          </cell>
          <cell r="F25">
            <v>0</v>
          </cell>
          <cell r="G25">
            <v>424609.5</v>
          </cell>
          <cell r="H25">
            <v>393432.23</v>
          </cell>
          <cell r="I25">
            <v>393432.23</v>
          </cell>
          <cell r="J25">
            <v>393432.23</v>
          </cell>
          <cell r="K25">
            <v>393432.23</v>
          </cell>
          <cell r="L25">
            <v>31177.270000000019</v>
          </cell>
          <cell r="M25">
            <v>31177.270000000019</v>
          </cell>
        </row>
        <row r="26">
          <cell r="B26" t="str">
            <v>14301</v>
          </cell>
          <cell r="C26" t="str">
            <v>Pagas de Defuncion,Pensiones y Jubilaciones</v>
          </cell>
          <cell r="D26">
            <v>1804590.42</v>
          </cell>
          <cell r="E26">
            <v>0</v>
          </cell>
          <cell r="F26">
            <v>0</v>
          </cell>
          <cell r="G26">
            <v>1804590.42</v>
          </cell>
          <cell r="H26">
            <v>1721269.73</v>
          </cell>
          <cell r="I26">
            <v>1721269.73</v>
          </cell>
          <cell r="J26">
            <v>1721269.73</v>
          </cell>
          <cell r="K26">
            <v>1721269.73</v>
          </cell>
          <cell r="L26">
            <v>83320.689999999944</v>
          </cell>
          <cell r="M26">
            <v>83320.689999999944</v>
          </cell>
        </row>
        <row r="27">
          <cell r="B27" t="str">
            <v>17102</v>
          </cell>
          <cell r="C27" t="str">
            <v>Estimulos al Personal</v>
          </cell>
          <cell r="D27">
            <v>2137725.7200000002</v>
          </cell>
          <cell r="E27">
            <v>0</v>
          </cell>
          <cell r="F27">
            <v>0</v>
          </cell>
          <cell r="G27">
            <v>2137725.7200000002</v>
          </cell>
          <cell r="H27">
            <v>2248432.1100000003</v>
          </cell>
          <cell r="I27">
            <v>2248432.1100000003</v>
          </cell>
          <cell r="J27">
            <v>2248432.1100000003</v>
          </cell>
          <cell r="K27">
            <v>2248432.1100000003</v>
          </cell>
          <cell r="L27">
            <v>-110706.39000000013</v>
          </cell>
          <cell r="M27">
            <v>-110706.39000000013</v>
          </cell>
        </row>
        <row r="28">
          <cell r="B28">
            <v>2000</v>
          </cell>
          <cell r="C28" t="str">
            <v>MATERIALES Y SUMINISTROS</v>
          </cell>
          <cell r="D28">
            <v>1586500.06</v>
          </cell>
          <cell r="E28">
            <v>110000</v>
          </cell>
          <cell r="F28">
            <v>110000</v>
          </cell>
          <cell r="G28">
            <v>1586500.06</v>
          </cell>
          <cell r="H28">
            <v>880286.3</v>
          </cell>
          <cell r="I28">
            <v>880286.3</v>
          </cell>
          <cell r="J28">
            <v>880286.3</v>
          </cell>
          <cell r="K28">
            <v>880286.3</v>
          </cell>
          <cell r="L28">
            <v>706213.76</v>
          </cell>
          <cell r="M28">
            <v>706213.76</v>
          </cell>
        </row>
        <row r="29">
          <cell r="B29" t="str">
            <v>21101</v>
          </cell>
          <cell r="C29" t="str">
            <v>Materiales, utiles y equipos menores de oficina</v>
          </cell>
          <cell r="D29">
            <v>400000</v>
          </cell>
          <cell r="E29">
            <v>0</v>
          </cell>
          <cell r="F29">
            <v>100000</v>
          </cell>
          <cell r="G29">
            <v>300000</v>
          </cell>
          <cell r="H29">
            <v>92333.53</v>
          </cell>
          <cell r="I29">
            <v>92333.53</v>
          </cell>
          <cell r="J29">
            <v>92333.53</v>
          </cell>
          <cell r="K29">
            <v>92333.53</v>
          </cell>
          <cell r="L29">
            <v>207666.47</v>
          </cell>
          <cell r="M29">
            <v>207666.47</v>
          </cell>
        </row>
        <row r="30">
          <cell r="B30" t="str">
            <v>21201</v>
          </cell>
          <cell r="C30" t="str">
            <v>Materiales y Utiles de Impresión y Reprodución</v>
          </cell>
          <cell r="D30">
            <v>150000.01</v>
          </cell>
          <cell r="E30">
            <v>0</v>
          </cell>
          <cell r="F30">
            <v>0</v>
          </cell>
          <cell r="G30">
            <v>150000.01</v>
          </cell>
          <cell r="H30">
            <v>127274.48999999999</v>
          </cell>
          <cell r="I30">
            <v>127274.48999999999</v>
          </cell>
          <cell r="J30">
            <v>127274.48999999999</v>
          </cell>
          <cell r="K30">
            <v>127274.48999999999</v>
          </cell>
          <cell r="L30">
            <v>22725.520000000019</v>
          </cell>
          <cell r="M30">
            <v>22725.520000000019</v>
          </cell>
        </row>
        <row r="31">
          <cell r="B31" t="str">
            <v>21501</v>
          </cell>
          <cell r="C31" t="str">
            <v>Material para Información</v>
          </cell>
          <cell r="D31">
            <v>300000</v>
          </cell>
          <cell r="E31">
            <v>100000</v>
          </cell>
          <cell r="F31">
            <v>0</v>
          </cell>
          <cell r="G31">
            <v>400000</v>
          </cell>
          <cell r="H31">
            <v>145976.28</v>
          </cell>
          <cell r="I31">
            <v>145976.28</v>
          </cell>
          <cell r="J31">
            <v>145976.28</v>
          </cell>
          <cell r="K31">
            <v>145976.28</v>
          </cell>
          <cell r="L31">
            <v>254023.72</v>
          </cell>
          <cell r="M31">
            <v>254023.72</v>
          </cell>
        </row>
        <row r="32">
          <cell r="B32" t="str">
            <v>21601</v>
          </cell>
          <cell r="C32" t="str">
            <v>Material de Limpieza</v>
          </cell>
          <cell r="D32">
            <v>10000.01</v>
          </cell>
          <cell r="E32">
            <v>0</v>
          </cell>
          <cell r="F32">
            <v>0</v>
          </cell>
          <cell r="G32">
            <v>10000.01</v>
          </cell>
          <cell r="H32">
            <v>4059.55</v>
          </cell>
          <cell r="I32">
            <v>4059.55</v>
          </cell>
          <cell r="J32">
            <v>4059.55</v>
          </cell>
          <cell r="K32">
            <v>4059.55</v>
          </cell>
          <cell r="L32">
            <v>5940.46</v>
          </cell>
          <cell r="M32">
            <v>5940.46</v>
          </cell>
        </row>
        <row r="33">
          <cell r="B33" t="str">
            <v>21801</v>
          </cell>
          <cell r="C33" t="str">
            <v>Placas, Engomados, Calcomanías y Hologramas</v>
          </cell>
          <cell r="D33">
            <v>10500</v>
          </cell>
          <cell r="E33">
            <v>0</v>
          </cell>
          <cell r="F33">
            <v>0</v>
          </cell>
          <cell r="G33">
            <v>10500</v>
          </cell>
          <cell r="H33">
            <v>10400</v>
          </cell>
          <cell r="I33">
            <v>10400</v>
          </cell>
          <cell r="J33">
            <v>10400</v>
          </cell>
          <cell r="K33">
            <v>10400</v>
          </cell>
          <cell r="L33">
            <v>100</v>
          </cell>
          <cell r="M33">
            <v>100</v>
          </cell>
        </row>
        <row r="34">
          <cell r="B34" t="str">
            <v>22101</v>
          </cell>
          <cell r="C34" t="str">
            <v>Productos Alimenticios p/el Personal en las inst.</v>
          </cell>
          <cell r="D34">
            <v>70000.009999999995</v>
          </cell>
          <cell r="E34">
            <v>10000</v>
          </cell>
          <cell r="F34">
            <v>0</v>
          </cell>
          <cell r="G34">
            <v>80000.009999999995</v>
          </cell>
          <cell r="H34">
            <v>79798.390000000014</v>
          </cell>
          <cell r="I34">
            <v>79798.390000000014</v>
          </cell>
          <cell r="J34">
            <v>79798.390000000014</v>
          </cell>
          <cell r="K34">
            <v>79798.390000000014</v>
          </cell>
          <cell r="L34">
            <v>201.61999999998079</v>
          </cell>
          <cell r="M34">
            <v>201.61999999998079</v>
          </cell>
        </row>
        <row r="35">
          <cell r="B35" t="str">
            <v>22301</v>
          </cell>
          <cell r="C35" t="str">
            <v>Utensilios para el Servicio de Alimentación</v>
          </cell>
          <cell r="D35">
            <v>5000</v>
          </cell>
          <cell r="E35">
            <v>0</v>
          </cell>
          <cell r="F35">
            <v>0</v>
          </cell>
          <cell r="G35">
            <v>5000</v>
          </cell>
          <cell r="H35">
            <v>1533.2800000000002</v>
          </cell>
          <cell r="I35">
            <v>1533.2800000000002</v>
          </cell>
          <cell r="J35">
            <v>1533.2800000000002</v>
          </cell>
          <cell r="K35">
            <v>1533.2800000000002</v>
          </cell>
          <cell r="L35">
            <v>3466.72</v>
          </cell>
          <cell r="M35">
            <v>3466.72</v>
          </cell>
        </row>
        <row r="36">
          <cell r="B36" t="str">
            <v>24101</v>
          </cell>
          <cell r="C36" t="str">
            <v>Productos Minerales NO Métalicos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 t="str">
            <v>24501</v>
          </cell>
          <cell r="C37" t="str">
            <v>Vidrioy Productos de Vidrio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 t="str">
            <v>24601</v>
          </cell>
          <cell r="C38" t="str">
            <v>Material Eléctrico y Electrónico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B39" t="str">
            <v>24701</v>
          </cell>
          <cell r="C39" t="str">
            <v>Articulos Metálicos para la Construcción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B40" t="str">
            <v>24801</v>
          </cell>
          <cell r="C40" t="str">
            <v>Materiales Complementarios</v>
          </cell>
          <cell r="D40">
            <v>10000.01</v>
          </cell>
          <cell r="E40">
            <v>0</v>
          </cell>
          <cell r="F40">
            <v>10000</v>
          </cell>
          <cell r="G40">
            <v>1.0000000000218279E-2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1.0000000000218279E-2</v>
          </cell>
          <cell r="M40">
            <v>1.0000000000218279E-2</v>
          </cell>
        </row>
        <row r="41">
          <cell r="B41" t="str">
            <v>25301</v>
          </cell>
          <cell r="C41" t="str">
            <v>Medicinas y Productos Farmaceuticos</v>
          </cell>
          <cell r="D41">
            <v>1000</v>
          </cell>
          <cell r="E41">
            <v>0</v>
          </cell>
          <cell r="F41">
            <v>0</v>
          </cell>
          <cell r="G41">
            <v>1000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1000</v>
          </cell>
          <cell r="M41">
            <v>1000</v>
          </cell>
        </row>
        <row r="42">
          <cell r="B42" t="str">
            <v>26101</v>
          </cell>
          <cell r="C42" t="str">
            <v>Combustibles</v>
          </cell>
          <cell r="D42">
            <v>300000</v>
          </cell>
          <cell r="E42">
            <v>0</v>
          </cell>
          <cell r="F42">
            <v>0</v>
          </cell>
          <cell r="G42">
            <v>300000</v>
          </cell>
          <cell r="H42">
            <v>285316.41000000003</v>
          </cell>
          <cell r="I42">
            <v>285316.41000000003</v>
          </cell>
          <cell r="J42">
            <v>285316.41000000003</v>
          </cell>
          <cell r="K42">
            <v>285316.41000000003</v>
          </cell>
          <cell r="L42">
            <v>14683.589999999967</v>
          </cell>
          <cell r="M42">
            <v>14683.589999999967</v>
          </cell>
        </row>
        <row r="43">
          <cell r="B43" t="str">
            <v>27101</v>
          </cell>
          <cell r="C43" t="str">
            <v>Vestuario y Uniformes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B44" t="str">
            <v>29101</v>
          </cell>
          <cell r="C44" t="str">
            <v>Herramientas Menores</v>
          </cell>
          <cell r="D44">
            <v>100000.01</v>
          </cell>
          <cell r="E44">
            <v>0</v>
          </cell>
          <cell r="F44">
            <v>0</v>
          </cell>
          <cell r="G44">
            <v>100000.01</v>
          </cell>
          <cell r="H44">
            <v>48051.619999999995</v>
          </cell>
          <cell r="I44">
            <v>48051.619999999995</v>
          </cell>
          <cell r="J44">
            <v>48051.619999999995</v>
          </cell>
          <cell r="K44">
            <v>48051.619999999995</v>
          </cell>
          <cell r="L44">
            <v>51948.39</v>
          </cell>
          <cell r="M44">
            <v>51948.39</v>
          </cell>
        </row>
        <row r="45">
          <cell r="B45" t="str">
            <v>29401</v>
          </cell>
          <cell r="C45" t="str">
            <v>Refac y accs menores de eq. computo y tec de infor</v>
          </cell>
          <cell r="D45">
            <v>80000</v>
          </cell>
          <cell r="E45">
            <v>0</v>
          </cell>
          <cell r="F45">
            <v>0</v>
          </cell>
          <cell r="G45">
            <v>80000</v>
          </cell>
          <cell r="H45">
            <v>27785.79</v>
          </cell>
          <cell r="I45">
            <v>27785.79</v>
          </cell>
          <cell r="J45">
            <v>27785.79</v>
          </cell>
          <cell r="K45">
            <v>27785.79</v>
          </cell>
          <cell r="L45">
            <v>52214.21</v>
          </cell>
          <cell r="M45">
            <v>52214.21</v>
          </cell>
        </row>
        <row r="46">
          <cell r="B46" t="str">
            <v>29601</v>
          </cell>
          <cell r="C46" t="str">
            <v>Refacc y Accs Menores de Eq Transporte</v>
          </cell>
          <cell r="D46">
            <v>150000.01</v>
          </cell>
          <cell r="E46">
            <v>0</v>
          </cell>
          <cell r="F46">
            <v>0</v>
          </cell>
          <cell r="G46">
            <v>150000.01</v>
          </cell>
          <cell r="H46">
            <v>57756.959999999999</v>
          </cell>
          <cell r="I46">
            <v>57756.959999999999</v>
          </cell>
          <cell r="J46">
            <v>57756.959999999999</v>
          </cell>
          <cell r="K46">
            <v>57756.959999999999</v>
          </cell>
          <cell r="L46">
            <v>92243.050000000017</v>
          </cell>
          <cell r="M46">
            <v>92243.050000000017</v>
          </cell>
        </row>
        <row r="47">
          <cell r="B47">
            <v>3000</v>
          </cell>
          <cell r="C47" t="str">
            <v>SERVICIOS GENERALES</v>
          </cell>
          <cell r="D47">
            <v>39361928.079999991</v>
          </cell>
          <cell r="E47">
            <v>7780447.6299999999</v>
          </cell>
          <cell r="F47">
            <v>697662.67999999993</v>
          </cell>
          <cell r="G47">
            <v>46444713.030000001</v>
          </cell>
          <cell r="H47">
            <v>23067638.18</v>
          </cell>
          <cell r="I47">
            <v>23067638.099999998</v>
          </cell>
          <cell r="J47">
            <v>23067638.099999998</v>
          </cell>
          <cell r="K47">
            <v>23067638.099999998</v>
          </cell>
          <cell r="L47">
            <v>23837474.850000005</v>
          </cell>
          <cell r="M47">
            <v>23837474.930000007</v>
          </cell>
        </row>
        <row r="48">
          <cell r="B48" t="str">
            <v>31101</v>
          </cell>
          <cell r="C48" t="str">
            <v>Energia Electrica</v>
          </cell>
          <cell r="D48">
            <v>1000000</v>
          </cell>
          <cell r="E48">
            <v>0</v>
          </cell>
          <cell r="F48">
            <v>0</v>
          </cell>
          <cell r="G48">
            <v>1000000</v>
          </cell>
          <cell r="H48">
            <v>580035.23</v>
          </cell>
          <cell r="I48">
            <v>580035.23</v>
          </cell>
          <cell r="J48">
            <v>580035.23</v>
          </cell>
          <cell r="K48">
            <v>580035.23</v>
          </cell>
          <cell r="L48">
            <v>419964.77</v>
          </cell>
          <cell r="M48">
            <v>419964.77</v>
          </cell>
        </row>
        <row r="49">
          <cell r="B49" t="str">
            <v>31301</v>
          </cell>
          <cell r="C49" t="str">
            <v>Agua</v>
          </cell>
          <cell r="D49">
            <v>59999.99</v>
          </cell>
          <cell r="E49">
            <v>0</v>
          </cell>
          <cell r="F49">
            <v>0</v>
          </cell>
          <cell r="G49">
            <v>59999.99</v>
          </cell>
          <cell r="H49">
            <v>38910.15</v>
          </cell>
          <cell r="I49">
            <v>38910.15</v>
          </cell>
          <cell r="J49">
            <v>38910.15</v>
          </cell>
          <cell r="K49">
            <v>38910.15</v>
          </cell>
          <cell r="L49">
            <v>21089.839999999997</v>
          </cell>
          <cell r="M49">
            <v>21089.839999999997</v>
          </cell>
        </row>
        <row r="50">
          <cell r="B50" t="str">
            <v>31401</v>
          </cell>
          <cell r="C50" t="str">
            <v>Telefonia Tradicional</v>
          </cell>
          <cell r="D50">
            <v>500000.01</v>
          </cell>
          <cell r="E50">
            <v>0</v>
          </cell>
          <cell r="F50">
            <v>0</v>
          </cell>
          <cell r="G50">
            <v>500000.01</v>
          </cell>
          <cell r="H50">
            <v>376146.74</v>
          </cell>
          <cell r="I50">
            <v>376146.74</v>
          </cell>
          <cell r="J50">
            <v>376146.74</v>
          </cell>
          <cell r="K50">
            <v>376146.74</v>
          </cell>
          <cell r="L50">
            <v>123853.27000000002</v>
          </cell>
          <cell r="M50">
            <v>123853.27000000002</v>
          </cell>
        </row>
        <row r="51">
          <cell r="B51" t="str">
            <v>31501</v>
          </cell>
          <cell r="C51" t="str">
            <v>Telefonia Celular</v>
          </cell>
          <cell r="D51">
            <v>150000.01</v>
          </cell>
          <cell r="E51">
            <v>0</v>
          </cell>
          <cell r="F51">
            <v>0</v>
          </cell>
          <cell r="G51">
            <v>150000.01</v>
          </cell>
          <cell r="H51">
            <v>53383</v>
          </cell>
          <cell r="I51">
            <v>53383</v>
          </cell>
          <cell r="J51">
            <v>53383</v>
          </cell>
          <cell r="K51">
            <v>53383</v>
          </cell>
          <cell r="L51">
            <v>96617.010000000009</v>
          </cell>
          <cell r="M51">
            <v>96617.010000000009</v>
          </cell>
        </row>
        <row r="52">
          <cell r="B52" t="str">
            <v>31701</v>
          </cell>
          <cell r="C52" t="str">
            <v>Serv Acceso Internet, Redes y Proces de Informacio</v>
          </cell>
          <cell r="D52">
            <v>25000</v>
          </cell>
          <cell r="E52">
            <v>0</v>
          </cell>
          <cell r="F52">
            <v>0</v>
          </cell>
          <cell r="G52">
            <v>25000</v>
          </cell>
          <cell r="H52">
            <v>9003</v>
          </cell>
          <cell r="I52">
            <v>9003</v>
          </cell>
          <cell r="J52">
            <v>9003</v>
          </cell>
          <cell r="K52">
            <v>9003</v>
          </cell>
          <cell r="L52">
            <v>15997</v>
          </cell>
          <cell r="M52">
            <v>15997</v>
          </cell>
        </row>
        <row r="53">
          <cell r="B53" t="str">
            <v>31801</v>
          </cell>
          <cell r="C53" t="str">
            <v>Servicio Postal</v>
          </cell>
          <cell r="D53">
            <v>200000</v>
          </cell>
          <cell r="E53">
            <v>0</v>
          </cell>
          <cell r="F53">
            <v>0</v>
          </cell>
          <cell r="G53">
            <v>200000</v>
          </cell>
          <cell r="H53">
            <v>89020.529999999984</v>
          </cell>
          <cell r="I53">
            <v>89020.529999999984</v>
          </cell>
          <cell r="J53">
            <v>89020.529999999984</v>
          </cell>
          <cell r="K53">
            <v>89020.529999999984</v>
          </cell>
          <cell r="L53">
            <v>110979.47000000002</v>
          </cell>
          <cell r="M53">
            <v>110979.47000000002</v>
          </cell>
        </row>
        <row r="54">
          <cell r="B54" t="str">
            <v>32201</v>
          </cell>
          <cell r="C54" t="str">
            <v>Arrendamiento de Edificios</v>
          </cell>
          <cell r="D54">
            <v>2300500.0099999998</v>
          </cell>
          <cell r="E54">
            <v>0</v>
          </cell>
          <cell r="F54">
            <v>0</v>
          </cell>
          <cell r="G54">
            <v>2300500.0099999998</v>
          </cell>
          <cell r="H54">
            <v>2154408.19</v>
          </cell>
          <cell r="I54">
            <v>2154408.11</v>
          </cell>
          <cell r="J54">
            <v>2154408.11</v>
          </cell>
          <cell r="K54">
            <v>2154408.11</v>
          </cell>
          <cell r="L54">
            <v>146091.81999999983</v>
          </cell>
          <cell r="M54">
            <v>146091.89999999991</v>
          </cell>
        </row>
        <row r="55">
          <cell r="B55" t="str">
            <v>32301</v>
          </cell>
          <cell r="C55" t="str">
            <v>Arrendamiento Muebles, Maq y Eqpo</v>
          </cell>
          <cell r="D55">
            <v>100000.01</v>
          </cell>
          <cell r="E55">
            <v>30000</v>
          </cell>
          <cell r="F55">
            <v>0</v>
          </cell>
          <cell r="G55">
            <v>130000.01</v>
          </cell>
          <cell r="H55">
            <v>120765.66</v>
          </cell>
          <cell r="I55">
            <v>120765.66</v>
          </cell>
          <cell r="J55">
            <v>120765.66</v>
          </cell>
          <cell r="K55">
            <v>120765.66</v>
          </cell>
          <cell r="L55">
            <v>9234.3499999999913</v>
          </cell>
          <cell r="M55">
            <v>9234.3499999999913</v>
          </cell>
        </row>
        <row r="56">
          <cell r="B56" t="str">
            <v>32501</v>
          </cell>
          <cell r="C56" t="str">
            <v>Arrendamiento Eqpo de Transporte</v>
          </cell>
          <cell r="D56">
            <v>350000.01</v>
          </cell>
          <cell r="E56">
            <v>0</v>
          </cell>
          <cell r="F56">
            <v>0</v>
          </cell>
          <cell r="G56">
            <v>350000.01</v>
          </cell>
          <cell r="H56">
            <v>141737.60000000001</v>
          </cell>
          <cell r="I56">
            <v>141737.60000000001</v>
          </cell>
          <cell r="J56">
            <v>141737.60000000001</v>
          </cell>
          <cell r="K56">
            <v>141737.60000000001</v>
          </cell>
          <cell r="L56">
            <v>208262.41</v>
          </cell>
          <cell r="M56">
            <v>208262.41</v>
          </cell>
        </row>
        <row r="57">
          <cell r="B57" t="str">
            <v>33101</v>
          </cell>
          <cell r="C57" t="str">
            <v>Servs Legales,de Contabilidad,Auditorias y Relacio</v>
          </cell>
          <cell r="D57">
            <v>1100000</v>
          </cell>
          <cell r="E57">
            <v>0</v>
          </cell>
          <cell r="F57">
            <v>230200</v>
          </cell>
          <cell r="G57">
            <v>869800</v>
          </cell>
          <cell r="H57">
            <v>579054.26</v>
          </cell>
          <cell r="I57">
            <v>579054.26</v>
          </cell>
          <cell r="J57">
            <v>579054.26</v>
          </cell>
          <cell r="K57">
            <v>579054.26</v>
          </cell>
          <cell r="L57">
            <v>751145.74</v>
          </cell>
          <cell r="M57">
            <v>751145.74</v>
          </cell>
        </row>
        <row r="58">
          <cell r="B58">
            <v>33201</v>
          </cell>
          <cell r="C58" t="str">
            <v>Servicios de Diseño, Arquitectura,Ingenieria y Act</v>
          </cell>
          <cell r="D58">
            <v>0</v>
          </cell>
          <cell r="E58">
            <v>230200</v>
          </cell>
          <cell r="F58">
            <v>0</v>
          </cell>
          <cell r="G58">
            <v>230200</v>
          </cell>
          <cell r="H58">
            <v>230190.4</v>
          </cell>
          <cell r="I58">
            <v>230190.4</v>
          </cell>
          <cell r="J58">
            <v>230190.4</v>
          </cell>
          <cell r="K58">
            <v>230190.4</v>
          </cell>
          <cell r="L58">
            <v>9.6000000000058208</v>
          </cell>
          <cell r="M58">
            <v>9.6000000000058208</v>
          </cell>
        </row>
        <row r="59">
          <cell r="B59" t="str">
            <v>33301</v>
          </cell>
          <cell r="C59" t="str">
            <v>Servicos de Informatica</v>
          </cell>
          <cell r="D59">
            <v>25000</v>
          </cell>
          <cell r="E59">
            <v>0</v>
          </cell>
          <cell r="F59">
            <v>0</v>
          </cell>
          <cell r="G59">
            <v>25000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25000</v>
          </cell>
          <cell r="M59">
            <v>25000</v>
          </cell>
        </row>
        <row r="60">
          <cell r="B60" t="str">
            <v>33302</v>
          </cell>
          <cell r="C60" t="str">
            <v>Servicios de Consultoria</v>
          </cell>
          <cell r="D60">
            <v>8000000</v>
          </cell>
          <cell r="E60">
            <v>0</v>
          </cell>
          <cell r="F60">
            <v>0</v>
          </cell>
          <cell r="G60">
            <v>8000000</v>
          </cell>
          <cell r="H60">
            <v>7239864.8200000003</v>
          </cell>
          <cell r="I60">
            <v>7239864.8200000003</v>
          </cell>
          <cell r="J60">
            <v>7239864.8200000003</v>
          </cell>
          <cell r="K60">
            <v>7239864.8200000003</v>
          </cell>
          <cell r="L60">
            <v>760135.1799999997</v>
          </cell>
          <cell r="M60">
            <v>760135.1799999997</v>
          </cell>
        </row>
        <row r="61">
          <cell r="B61" t="str">
            <v>33401</v>
          </cell>
          <cell r="C61" t="str">
            <v>Servicios de Capacitacion</v>
          </cell>
          <cell r="D61">
            <v>10000.01</v>
          </cell>
          <cell r="E61">
            <v>0</v>
          </cell>
          <cell r="F61">
            <v>0</v>
          </cell>
          <cell r="G61">
            <v>10000.01</v>
          </cell>
          <cell r="H61">
            <v>8120</v>
          </cell>
          <cell r="I61">
            <v>8120</v>
          </cell>
          <cell r="J61">
            <v>8120</v>
          </cell>
          <cell r="K61">
            <v>8120</v>
          </cell>
          <cell r="L61">
            <v>1880.0100000000002</v>
          </cell>
          <cell r="M61">
            <v>1880.0100000000002</v>
          </cell>
        </row>
        <row r="62">
          <cell r="B62" t="str">
            <v>33603</v>
          </cell>
          <cell r="C62" t="str">
            <v>Impresiones y Publicaciones Oficiales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B63" t="str">
            <v>33801</v>
          </cell>
          <cell r="C63" t="str">
            <v>Servicio de Vigilancia</v>
          </cell>
          <cell r="D63">
            <v>430000</v>
          </cell>
          <cell r="E63">
            <v>140300</v>
          </cell>
          <cell r="F63">
            <v>0</v>
          </cell>
          <cell r="G63">
            <v>570300</v>
          </cell>
          <cell r="H63">
            <v>570206.92000000004</v>
          </cell>
          <cell r="I63">
            <v>570206.92000000004</v>
          </cell>
          <cell r="J63">
            <v>570206.92000000004</v>
          </cell>
          <cell r="K63">
            <v>570206.92000000004</v>
          </cell>
          <cell r="L63">
            <v>93.07999999995809</v>
          </cell>
          <cell r="M63">
            <v>93.07999999995809</v>
          </cell>
        </row>
        <row r="64">
          <cell r="B64" t="str">
            <v>33901</v>
          </cell>
          <cell r="C64" t="str">
            <v>Servicios, Profesionales, Cientificos y Tenicos In</v>
          </cell>
          <cell r="D64">
            <v>750000</v>
          </cell>
          <cell r="E64">
            <v>117000</v>
          </cell>
          <cell r="F64">
            <v>0</v>
          </cell>
          <cell r="G64">
            <v>867000</v>
          </cell>
          <cell r="H64">
            <v>866876.31</v>
          </cell>
          <cell r="I64">
            <v>866876.31</v>
          </cell>
          <cell r="J64">
            <v>866876.31</v>
          </cell>
          <cell r="K64">
            <v>866876.31</v>
          </cell>
          <cell r="L64">
            <v>123.68999999994412</v>
          </cell>
          <cell r="M64">
            <v>123.68999999994412</v>
          </cell>
        </row>
        <row r="65">
          <cell r="B65" t="str">
            <v>34101</v>
          </cell>
          <cell r="C65" t="str">
            <v>Servicios Financieros y Bancarios</v>
          </cell>
          <cell r="D65">
            <v>10000.01</v>
          </cell>
          <cell r="E65">
            <v>0</v>
          </cell>
          <cell r="F65">
            <v>0</v>
          </cell>
          <cell r="G65">
            <v>10000.01</v>
          </cell>
          <cell r="H65">
            <v>7596.7000000000007</v>
          </cell>
          <cell r="I65">
            <v>7596.7000000000007</v>
          </cell>
          <cell r="J65">
            <v>7596.7000000000007</v>
          </cell>
          <cell r="K65">
            <v>7596.7000000000007</v>
          </cell>
          <cell r="L65">
            <v>2403.3099999999995</v>
          </cell>
          <cell r="M65">
            <v>2403.3099999999995</v>
          </cell>
        </row>
        <row r="66">
          <cell r="B66" t="str">
            <v>34401</v>
          </cell>
          <cell r="C66" t="str">
            <v>Seguros de Responsabilidad Patrimonial y Fianzas</v>
          </cell>
          <cell r="D66">
            <v>350000.01</v>
          </cell>
          <cell r="E66">
            <v>0</v>
          </cell>
          <cell r="F66">
            <v>20000</v>
          </cell>
          <cell r="G66">
            <v>330000.01</v>
          </cell>
          <cell r="H66">
            <v>185330.28999999998</v>
          </cell>
          <cell r="I66">
            <v>185330.28999999998</v>
          </cell>
          <cell r="J66">
            <v>185330.28999999998</v>
          </cell>
          <cell r="K66">
            <v>185330.28999999998</v>
          </cell>
          <cell r="L66">
            <v>144669.72000000003</v>
          </cell>
          <cell r="M66">
            <v>144669.72000000003</v>
          </cell>
        </row>
        <row r="67">
          <cell r="B67" t="str">
            <v>34501</v>
          </cell>
          <cell r="C67" t="str">
            <v>Seguro de Bienes Patrimoniales</v>
          </cell>
          <cell r="D67">
            <v>59999.99</v>
          </cell>
          <cell r="E67">
            <v>27800</v>
          </cell>
          <cell r="F67">
            <v>0</v>
          </cell>
          <cell r="G67">
            <v>87799.989999999991</v>
          </cell>
          <cell r="H67">
            <v>87783.330000000016</v>
          </cell>
          <cell r="I67">
            <v>87783.330000000016</v>
          </cell>
          <cell r="J67">
            <v>87783.330000000016</v>
          </cell>
          <cell r="K67">
            <v>87783.330000000016</v>
          </cell>
          <cell r="L67">
            <v>16.659999999974389</v>
          </cell>
          <cell r="M67">
            <v>16.659999999974389</v>
          </cell>
        </row>
        <row r="68">
          <cell r="B68" t="str">
            <v>34701</v>
          </cell>
          <cell r="C68" t="str">
            <v>Fletes y Maniobras</v>
          </cell>
          <cell r="D68">
            <v>10000.01</v>
          </cell>
          <cell r="E68">
            <v>0</v>
          </cell>
          <cell r="F68">
            <v>0</v>
          </cell>
          <cell r="G68">
            <v>10000.01</v>
          </cell>
          <cell r="H68">
            <v>3480</v>
          </cell>
          <cell r="I68">
            <v>3480</v>
          </cell>
          <cell r="J68">
            <v>3480</v>
          </cell>
          <cell r="K68">
            <v>3480</v>
          </cell>
          <cell r="L68">
            <v>6520.01</v>
          </cell>
          <cell r="M68">
            <v>6520.01</v>
          </cell>
        </row>
        <row r="69">
          <cell r="B69" t="str">
            <v>35101</v>
          </cell>
          <cell r="C69" t="str">
            <v>Mantenimiento y Conservacion de Inmuebles</v>
          </cell>
          <cell r="D69">
            <v>1200000</v>
          </cell>
          <cell r="E69">
            <v>0</v>
          </cell>
          <cell r="F69">
            <v>0</v>
          </cell>
          <cell r="G69">
            <v>1200000</v>
          </cell>
          <cell r="H69">
            <v>910097.28</v>
          </cell>
          <cell r="I69">
            <v>910097.28</v>
          </cell>
          <cell r="J69">
            <v>910097.28</v>
          </cell>
          <cell r="K69">
            <v>910097.28</v>
          </cell>
          <cell r="L69">
            <v>289902.71999999997</v>
          </cell>
          <cell r="M69">
            <v>289902.71999999997</v>
          </cell>
        </row>
        <row r="70">
          <cell r="B70" t="str">
            <v>35201</v>
          </cell>
          <cell r="C70" t="str">
            <v>Mantenimiento y Conservacion de Mob y Eqpo</v>
          </cell>
          <cell r="D70">
            <v>10000.01</v>
          </cell>
          <cell r="E70">
            <v>0</v>
          </cell>
          <cell r="F70">
            <v>0</v>
          </cell>
          <cell r="G70">
            <v>10000.01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10000.01</v>
          </cell>
          <cell r="M70">
            <v>10000.01</v>
          </cell>
        </row>
        <row r="71">
          <cell r="B71" t="str">
            <v>35301</v>
          </cell>
          <cell r="C71" t="str">
            <v>Instalaciones</v>
          </cell>
          <cell r="D71">
            <v>50000</v>
          </cell>
          <cell r="E71">
            <v>0</v>
          </cell>
          <cell r="F71">
            <v>0</v>
          </cell>
          <cell r="G71">
            <v>50000</v>
          </cell>
          <cell r="H71">
            <v>4760.84</v>
          </cell>
          <cell r="I71">
            <v>4760.84</v>
          </cell>
          <cell r="J71">
            <v>4760.84</v>
          </cell>
          <cell r="K71">
            <v>4760.84</v>
          </cell>
          <cell r="L71">
            <v>45239.16</v>
          </cell>
          <cell r="M71">
            <v>45239.16</v>
          </cell>
        </row>
        <row r="72">
          <cell r="B72" t="str">
            <v>35302</v>
          </cell>
          <cell r="C72" t="str">
            <v>Mantto y Conservacion de Bienes Informaticos</v>
          </cell>
          <cell r="D72">
            <v>70000.009999999995</v>
          </cell>
          <cell r="E72">
            <v>15300</v>
          </cell>
          <cell r="F72">
            <v>0</v>
          </cell>
          <cell r="G72">
            <v>85300.01</v>
          </cell>
          <cell r="H72">
            <v>85289.489999999991</v>
          </cell>
          <cell r="I72">
            <v>85289.489999999991</v>
          </cell>
          <cell r="J72">
            <v>85289.489999999991</v>
          </cell>
          <cell r="K72">
            <v>85289.489999999991</v>
          </cell>
          <cell r="L72">
            <v>10.520000000004075</v>
          </cell>
          <cell r="M72">
            <v>10.520000000004075</v>
          </cell>
        </row>
        <row r="73">
          <cell r="B73" t="str">
            <v>35501</v>
          </cell>
          <cell r="C73" t="str">
            <v>Mantto y Conservacion Eqpo de Transporte</v>
          </cell>
          <cell r="D73">
            <v>250000</v>
          </cell>
          <cell r="E73">
            <v>0</v>
          </cell>
          <cell r="F73">
            <v>0</v>
          </cell>
          <cell r="G73">
            <v>250000</v>
          </cell>
          <cell r="H73">
            <v>87996.299999999988</v>
          </cell>
          <cell r="I73">
            <v>87996.299999999988</v>
          </cell>
          <cell r="J73">
            <v>87996.299999999988</v>
          </cell>
          <cell r="K73">
            <v>87996.299999999988</v>
          </cell>
          <cell r="L73">
            <v>162003.70000000001</v>
          </cell>
          <cell r="M73">
            <v>162003.70000000001</v>
          </cell>
        </row>
        <row r="74">
          <cell r="B74" t="str">
            <v>35701</v>
          </cell>
          <cell r="C74" t="str">
            <v>Mantenimiento y Conservacion de Maq y Eqpo</v>
          </cell>
          <cell r="D74">
            <v>59999.99</v>
          </cell>
          <cell r="E74">
            <v>0</v>
          </cell>
          <cell r="F74">
            <v>0</v>
          </cell>
          <cell r="G74">
            <v>59999.99</v>
          </cell>
          <cell r="H74">
            <v>50291.519999999997</v>
          </cell>
          <cell r="I74">
            <v>50291.519999999997</v>
          </cell>
          <cell r="J74">
            <v>50291.519999999997</v>
          </cell>
          <cell r="K74">
            <v>50291.519999999997</v>
          </cell>
          <cell r="L74">
            <v>9708.4700000000012</v>
          </cell>
          <cell r="M74">
            <v>9708.4700000000012</v>
          </cell>
        </row>
        <row r="75">
          <cell r="B75" t="str">
            <v>35901</v>
          </cell>
          <cell r="C75" t="str">
            <v>Servicios de Jardineria y Fumigacion</v>
          </cell>
          <cell r="D75">
            <v>90000</v>
          </cell>
          <cell r="E75">
            <v>0</v>
          </cell>
          <cell r="F75">
            <v>0</v>
          </cell>
          <cell r="G75">
            <v>90000</v>
          </cell>
          <cell r="H75">
            <v>80959.710000000006</v>
          </cell>
          <cell r="I75">
            <v>80959.709999999992</v>
          </cell>
          <cell r="J75">
            <v>80959.709999999992</v>
          </cell>
          <cell r="K75">
            <v>80959.709999999992</v>
          </cell>
          <cell r="L75">
            <v>9040.2899999999936</v>
          </cell>
          <cell r="M75">
            <v>9040.2900000000081</v>
          </cell>
        </row>
        <row r="76">
          <cell r="B76" t="str">
            <v>36101</v>
          </cell>
          <cell r="C76" t="str">
            <v>Difusion por Radio,TV y otros Medios de Mensajes s</v>
          </cell>
          <cell r="D76">
            <v>9999999.9900000002</v>
          </cell>
          <cell r="E76">
            <v>906118.88</v>
          </cell>
          <cell r="F76">
            <v>0</v>
          </cell>
          <cell r="G76">
            <v>10906118.870000001</v>
          </cell>
          <cell r="H76">
            <v>906118.86</v>
          </cell>
          <cell r="I76">
            <v>906118.86</v>
          </cell>
          <cell r="J76">
            <v>906118.86</v>
          </cell>
          <cell r="K76">
            <v>906118.86</v>
          </cell>
          <cell r="L76">
            <v>10000000.010000002</v>
          </cell>
          <cell r="M76">
            <v>10000000.010000002</v>
          </cell>
        </row>
        <row r="77">
          <cell r="B77" t="str">
            <v>36201</v>
          </cell>
          <cell r="C77" t="str">
            <v>Difusion por Radio,TV y Otros Medios de Mensajes C</v>
          </cell>
          <cell r="D77">
            <v>500000.01</v>
          </cell>
          <cell r="E77">
            <v>0</v>
          </cell>
          <cell r="F77">
            <v>105000</v>
          </cell>
          <cell r="G77">
            <v>395000.01</v>
          </cell>
          <cell r="H77">
            <v>70365.600000000006</v>
          </cell>
          <cell r="I77">
            <v>70365.600000000006</v>
          </cell>
          <cell r="J77">
            <v>70365.600000000006</v>
          </cell>
          <cell r="K77">
            <v>70365.600000000006</v>
          </cell>
          <cell r="L77">
            <v>324634.41000000003</v>
          </cell>
          <cell r="M77">
            <v>324634.41000000003</v>
          </cell>
        </row>
        <row r="78">
          <cell r="B78" t="str">
            <v>37101</v>
          </cell>
          <cell r="C78" t="str">
            <v>Pasajes Aereos</v>
          </cell>
          <cell r="D78">
            <v>3500000</v>
          </cell>
          <cell r="E78">
            <v>0</v>
          </cell>
          <cell r="F78">
            <v>0</v>
          </cell>
          <cell r="G78">
            <v>3500000</v>
          </cell>
          <cell r="H78">
            <v>2930557</v>
          </cell>
          <cell r="I78">
            <v>2930557</v>
          </cell>
          <cell r="J78">
            <v>2930557</v>
          </cell>
          <cell r="K78">
            <v>2930557</v>
          </cell>
          <cell r="L78">
            <v>569443</v>
          </cell>
          <cell r="M78">
            <v>569443</v>
          </cell>
        </row>
        <row r="79">
          <cell r="B79" t="str">
            <v>37201</v>
          </cell>
          <cell r="C79" t="str">
            <v>Pasajes Terrestres</v>
          </cell>
          <cell r="D79">
            <v>56428</v>
          </cell>
          <cell r="E79">
            <v>90000</v>
          </cell>
          <cell r="F79">
            <v>0</v>
          </cell>
          <cell r="G79">
            <v>146428</v>
          </cell>
          <cell r="H79">
            <v>35150.86</v>
          </cell>
          <cell r="I79">
            <v>35150.86</v>
          </cell>
          <cell r="J79">
            <v>35150.86</v>
          </cell>
          <cell r="K79">
            <v>35150.86</v>
          </cell>
          <cell r="L79">
            <v>111277.14</v>
          </cell>
          <cell r="M79">
            <v>111277.14</v>
          </cell>
        </row>
        <row r="80">
          <cell r="B80" t="str">
            <v>37501</v>
          </cell>
          <cell r="C80" t="str">
            <v>Viaticos en el Pais</v>
          </cell>
          <cell r="D80">
            <v>799999.99</v>
          </cell>
          <cell r="E80">
            <v>0</v>
          </cell>
          <cell r="F80">
            <v>0</v>
          </cell>
          <cell r="G80">
            <v>799999.99</v>
          </cell>
          <cell r="H80">
            <v>142556.41999999998</v>
          </cell>
          <cell r="I80">
            <v>142556.41999999998</v>
          </cell>
          <cell r="J80">
            <v>142556.41999999998</v>
          </cell>
          <cell r="K80">
            <v>142556.41999999998</v>
          </cell>
          <cell r="L80">
            <v>657443.57000000007</v>
          </cell>
          <cell r="M80">
            <v>657443.57000000007</v>
          </cell>
        </row>
        <row r="81">
          <cell r="B81" t="str">
            <v>37502</v>
          </cell>
          <cell r="C81" t="str">
            <v>Gastos de Camino</v>
          </cell>
          <cell r="D81">
            <v>5000</v>
          </cell>
          <cell r="E81">
            <v>5000</v>
          </cell>
          <cell r="F81">
            <v>0</v>
          </cell>
          <cell r="G81">
            <v>10000</v>
          </cell>
          <cell r="H81">
            <v>7498</v>
          </cell>
          <cell r="I81">
            <v>7498</v>
          </cell>
          <cell r="J81">
            <v>7498</v>
          </cell>
          <cell r="K81">
            <v>7498</v>
          </cell>
          <cell r="L81">
            <v>2502</v>
          </cell>
          <cell r="M81">
            <v>2502</v>
          </cell>
        </row>
        <row r="82">
          <cell r="B82" t="str">
            <v>37601</v>
          </cell>
          <cell r="C82" t="str">
            <v>Viaticos en el Extranjero</v>
          </cell>
          <cell r="D82">
            <v>2700000</v>
          </cell>
          <cell r="E82">
            <v>0</v>
          </cell>
          <cell r="F82">
            <v>45000</v>
          </cell>
          <cell r="G82">
            <v>2655000</v>
          </cell>
          <cell r="H82">
            <v>480268.83999999997</v>
          </cell>
          <cell r="I82">
            <v>480268.83999999997</v>
          </cell>
          <cell r="J82">
            <v>480268.83999999997</v>
          </cell>
          <cell r="K82">
            <v>480268.83999999997</v>
          </cell>
          <cell r="L82">
            <v>2174731.16</v>
          </cell>
          <cell r="M82">
            <v>2174731.16</v>
          </cell>
        </row>
        <row r="83">
          <cell r="B83" t="str">
            <v>37901</v>
          </cell>
          <cell r="C83" t="str">
            <v>Cuotas</v>
          </cell>
          <cell r="D83">
            <v>5000</v>
          </cell>
          <cell r="E83">
            <v>15000</v>
          </cell>
          <cell r="F83">
            <v>0</v>
          </cell>
          <cell r="G83">
            <v>20000</v>
          </cell>
          <cell r="H83">
            <v>9237</v>
          </cell>
          <cell r="I83">
            <v>9237</v>
          </cell>
          <cell r="J83">
            <v>9237</v>
          </cell>
          <cell r="K83">
            <v>9237</v>
          </cell>
          <cell r="L83">
            <v>10763</v>
          </cell>
          <cell r="M83">
            <v>10763</v>
          </cell>
        </row>
        <row r="84">
          <cell r="B84" t="str">
            <v>38101</v>
          </cell>
          <cell r="C84" t="str">
            <v>Gastos de ceremonial</v>
          </cell>
          <cell r="D84">
            <v>100000</v>
          </cell>
          <cell r="E84">
            <v>6193728.75</v>
          </cell>
          <cell r="F84">
            <v>17062.68</v>
          </cell>
          <cell r="G84">
            <v>6276666.0700000003</v>
          </cell>
          <cell r="H84">
            <v>1471670.7699999998</v>
          </cell>
          <cell r="I84">
            <v>1471670.7699999998</v>
          </cell>
          <cell r="J84">
            <v>1471670.7699999998</v>
          </cell>
          <cell r="K84">
            <v>1471670.7699999998</v>
          </cell>
          <cell r="L84">
            <v>4804995.3000000007</v>
          </cell>
          <cell r="M84">
            <v>4804995.3000000007</v>
          </cell>
        </row>
        <row r="85">
          <cell r="B85" t="str">
            <v>38201</v>
          </cell>
          <cell r="C85" t="str">
            <v>Gastos de Orden Social y cultural</v>
          </cell>
          <cell r="D85">
            <v>10000.01</v>
          </cell>
          <cell r="E85">
            <v>0</v>
          </cell>
          <cell r="F85">
            <v>0</v>
          </cell>
          <cell r="G85">
            <v>10000.01</v>
          </cell>
          <cell r="H85">
            <v>3000</v>
          </cell>
          <cell r="I85">
            <v>3000</v>
          </cell>
          <cell r="J85">
            <v>3000</v>
          </cell>
          <cell r="K85">
            <v>3000</v>
          </cell>
          <cell r="L85">
            <v>7000.01</v>
          </cell>
          <cell r="M85">
            <v>7000.01</v>
          </cell>
        </row>
        <row r="86">
          <cell r="B86" t="str">
            <v>38301</v>
          </cell>
          <cell r="C86" t="str">
            <v>Congresos y Convenciones</v>
          </cell>
          <cell r="D86">
            <v>3900000</v>
          </cell>
          <cell r="E86">
            <v>0</v>
          </cell>
          <cell r="F86">
            <v>280400</v>
          </cell>
          <cell r="G86">
            <v>3619600</v>
          </cell>
          <cell r="H86">
            <v>1898922.91</v>
          </cell>
          <cell r="I86">
            <v>1898922.91</v>
          </cell>
          <cell r="J86">
            <v>1898922.91</v>
          </cell>
          <cell r="K86">
            <v>1898922.91</v>
          </cell>
          <cell r="L86">
            <v>1720677.09</v>
          </cell>
          <cell r="M86">
            <v>1720677.09</v>
          </cell>
        </row>
        <row r="87">
          <cell r="B87" t="str">
            <v>38501</v>
          </cell>
          <cell r="C87" t="str">
            <v>Gastos de Atencion y Promocion</v>
          </cell>
          <cell r="D87">
            <v>600000</v>
          </cell>
          <cell r="E87">
            <v>0</v>
          </cell>
          <cell r="F87">
            <v>0</v>
          </cell>
          <cell r="G87">
            <v>600000</v>
          </cell>
          <cell r="H87">
            <v>522412.64999999997</v>
          </cell>
          <cell r="I87">
            <v>522412.64999999997</v>
          </cell>
          <cell r="J87">
            <v>522412.64999999997</v>
          </cell>
          <cell r="K87">
            <v>522412.64999999997</v>
          </cell>
          <cell r="L87">
            <v>77587.350000000035</v>
          </cell>
          <cell r="M87">
            <v>77587.350000000035</v>
          </cell>
        </row>
        <row r="88">
          <cell r="B88" t="str">
            <v>39201</v>
          </cell>
          <cell r="C88" t="str">
            <v>Impuestos y Derechos</v>
          </cell>
          <cell r="D88">
            <v>5000</v>
          </cell>
          <cell r="E88">
            <v>0</v>
          </cell>
          <cell r="F88">
            <v>0</v>
          </cell>
          <cell r="G88">
            <v>5000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5000</v>
          </cell>
          <cell r="M88">
            <v>5000</v>
          </cell>
        </row>
        <row r="89">
          <cell r="B89">
            <v>39501</v>
          </cell>
          <cell r="C89" t="str">
            <v>PENAS, MULTAS, ACCESORIOS Y ACTUALIZACIONES</v>
          </cell>
          <cell r="D89">
            <v>20000</v>
          </cell>
          <cell r="E89">
            <v>10000</v>
          </cell>
          <cell r="F89">
            <v>0</v>
          </cell>
          <cell r="G89">
            <v>30000</v>
          </cell>
          <cell r="H89">
            <v>28571</v>
          </cell>
          <cell r="I89">
            <v>28571</v>
          </cell>
          <cell r="J89">
            <v>28571</v>
          </cell>
          <cell r="K89">
            <v>28571</v>
          </cell>
          <cell r="L89">
            <v>1429</v>
          </cell>
          <cell r="M89">
            <v>1429</v>
          </cell>
        </row>
        <row r="90">
          <cell r="B90">
            <v>4000</v>
          </cell>
          <cell r="C90" t="str">
            <v>TRANSFERENCIAS, ASIGNACIONES, SUBSIDIOS Y OTRAS AY</v>
          </cell>
          <cell r="D90">
            <v>33436316.73</v>
          </cell>
          <cell r="E90">
            <v>33025875</v>
          </cell>
          <cell r="F90">
            <v>0</v>
          </cell>
          <cell r="G90">
            <v>66462191.730000004</v>
          </cell>
          <cell r="H90">
            <v>47431015</v>
          </cell>
          <cell r="I90">
            <v>47431015</v>
          </cell>
          <cell r="J90">
            <v>47431015</v>
          </cell>
          <cell r="K90">
            <v>47431015</v>
          </cell>
          <cell r="L90">
            <v>19031176.730000004</v>
          </cell>
          <cell r="M90">
            <v>19031176.730000004</v>
          </cell>
        </row>
        <row r="91">
          <cell r="B91">
            <v>43101</v>
          </cell>
          <cell r="C91" t="str">
            <v>SUBSIDIOS A LA PRODUCCION</v>
          </cell>
          <cell r="D91">
            <v>32436316.73</v>
          </cell>
          <cell r="E91">
            <v>33025875</v>
          </cell>
          <cell r="F91">
            <v>0</v>
          </cell>
          <cell r="G91">
            <v>65462191.730000004</v>
          </cell>
          <cell r="H91">
            <v>47025875</v>
          </cell>
          <cell r="I91">
            <v>47025875</v>
          </cell>
          <cell r="J91">
            <v>47025875</v>
          </cell>
          <cell r="K91">
            <v>47025875</v>
          </cell>
          <cell r="L91">
            <v>18436316.730000004</v>
          </cell>
          <cell r="M91">
            <v>18436316.730000004</v>
          </cell>
        </row>
        <row r="92">
          <cell r="B92">
            <v>43301</v>
          </cell>
          <cell r="C92" t="str">
            <v>SUBSIDIOS A LA INVERSION</v>
          </cell>
          <cell r="D92">
            <v>1000000</v>
          </cell>
          <cell r="E92">
            <v>0</v>
          </cell>
          <cell r="F92">
            <v>0</v>
          </cell>
          <cell r="G92">
            <v>1000000</v>
          </cell>
          <cell r="H92">
            <v>405140</v>
          </cell>
          <cell r="I92">
            <v>405140</v>
          </cell>
          <cell r="J92">
            <v>405140</v>
          </cell>
          <cell r="K92">
            <v>405140</v>
          </cell>
          <cell r="L92">
            <v>594860</v>
          </cell>
          <cell r="M92">
            <v>594860</v>
          </cell>
        </row>
        <row r="93">
          <cell r="B93">
            <v>5000</v>
          </cell>
          <cell r="C93" t="str">
            <v>BIENES MUEBLES, INMUEBLES E INTANGIBLES</v>
          </cell>
          <cell r="D93">
            <v>0</v>
          </cell>
          <cell r="E93">
            <v>17062.68</v>
          </cell>
          <cell r="F93">
            <v>0</v>
          </cell>
          <cell r="G93">
            <v>17062.68</v>
          </cell>
          <cell r="H93">
            <v>17062.68</v>
          </cell>
          <cell r="I93">
            <v>17062.68</v>
          </cell>
          <cell r="J93">
            <v>17062.68</v>
          </cell>
          <cell r="K93">
            <v>17062.68</v>
          </cell>
          <cell r="L93">
            <v>0</v>
          </cell>
          <cell r="M93">
            <v>0</v>
          </cell>
        </row>
        <row r="94">
          <cell r="B94" t="str">
            <v>51101</v>
          </cell>
          <cell r="C94" t="str">
            <v>Muebles de Oficina y Estanteria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B95" t="str">
            <v>51501</v>
          </cell>
          <cell r="C95" t="str">
            <v>Eqpo de Computo y de Tecnologias de la informacion</v>
          </cell>
          <cell r="D95">
            <v>0</v>
          </cell>
          <cell r="E95">
            <v>17062.68</v>
          </cell>
          <cell r="F95">
            <v>0</v>
          </cell>
          <cell r="G95">
            <v>17062.68</v>
          </cell>
          <cell r="H95">
            <v>17062.68</v>
          </cell>
          <cell r="I95">
            <v>17062.68</v>
          </cell>
          <cell r="J95">
            <v>17062.68</v>
          </cell>
          <cell r="K95">
            <v>17062.68</v>
          </cell>
          <cell r="L95">
            <v>0</v>
          </cell>
          <cell r="M95">
            <v>0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 FORMATOS  "/>
      <sheetName val="CPCA-I-01"/>
      <sheetName val="CPCA-I-02"/>
      <sheetName val="CPCA-I-03"/>
      <sheetName val="CPCA-I-04"/>
      <sheetName val="CPCA-I-05"/>
      <sheetName val="CPCA-I-06"/>
      <sheetName val="CPCA-I-07"/>
      <sheetName val="CPCA-I-08"/>
      <sheetName val="CPCA-I-09"/>
      <sheetName val="CPCA-I-10"/>
      <sheetName val="CPCA-I-11"/>
      <sheetName val="CPCA-I-12 (NOTAS)"/>
      <sheetName val="CPCA-II-01"/>
      <sheetName val="CPCA-II-02"/>
      <sheetName val="CPCA-II-03"/>
      <sheetName val="CPCA II-04"/>
      <sheetName val="CPCA-II-05"/>
      <sheetName val="CPCA-II-06"/>
      <sheetName val="CPCA-II-07"/>
      <sheetName val="CPCA-II-08"/>
      <sheetName val="CPCA-II-09"/>
      <sheetName val="CPCA-II-10"/>
      <sheetName val="CPCA-II-11"/>
      <sheetName val="CPCA-II-12"/>
      <sheetName val="CPCA-II-13"/>
      <sheetName val="CPCA-II-14"/>
      <sheetName val="CPCA-II-15"/>
      <sheetName val="CPCA-II-16"/>
      <sheetName val="CPCA-II-17"/>
      <sheetName val="CPCA-III-01"/>
      <sheetName val="CPCA-III-03"/>
      <sheetName val="CPCA-III-04"/>
      <sheetName val="CPCA-III-05"/>
      <sheetName val="CPCA-IV-01"/>
      <sheetName val="CPCA-IV-02"/>
      <sheetName val="CPCA-IV-03"/>
      <sheetName val="CPCA-IV-04"/>
      <sheetName val="CPCA-IV-05"/>
      <sheetName val="CPCA-IV-06 FORMULADO"/>
      <sheetName val="CPCA-IV-06"/>
      <sheetName val="ANEXO A"/>
      <sheetName val="ANEXO B"/>
      <sheetName val="ANEXO C"/>
      <sheetName val="ANEXO3"/>
    </sheetNames>
    <sheetDataSet>
      <sheetData sheetId="0" refreshError="1"/>
      <sheetData sheetId="1" refreshError="1">
        <row r="1">
          <cell r="A1" t="str">
            <v xml:space="preserve">Nombre de la Entidad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 FORMATOS  "/>
      <sheetName val="ETCA-I-01"/>
      <sheetName val="ETCA-I-02"/>
      <sheetName val="ETCA-I-03"/>
      <sheetName val="ETCA-I-04"/>
      <sheetName val="ETCA-I-05"/>
      <sheetName val="ETCA-I-06"/>
      <sheetName val="ETCA-I-07"/>
      <sheetName val="ETCA-I-08"/>
      <sheetName val="ETCA-I-09"/>
      <sheetName val="ETCA-I-10"/>
      <sheetName val="ETCA-I-11"/>
      <sheetName val="ETCA-I-12 (NOTAS)"/>
      <sheetName val="ETCA-II-01"/>
      <sheetName val="ETCA-II-02"/>
      <sheetName val="ETCA-II-03"/>
      <sheetName val="ETCA II-04"/>
      <sheetName val="ETCA-II-05"/>
      <sheetName val="ETCA-II-06"/>
      <sheetName val="ETCA-II-07"/>
      <sheetName val="ETCA-II-08"/>
      <sheetName val="ETCA-II-09"/>
      <sheetName val="ETCA-II-10"/>
      <sheetName val="ETCA-II-11"/>
      <sheetName val="ETCA-II-12"/>
      <sheetName val="ETCA-II-13"/>
      <sheetName val="ETCA-II-14"/>
      <sheetName val="ETCA-II-15"/>
      <sheetName val="ETCA-II-16"/>
      <sheetName val="ETCA-II-17"/>
      <sheetName val="ETCA-III-01"/>
      <sheetName val="ETCA-III-03"/>
      <sheetName val="ETCA-III-04"/>
      <sheetName val="ETCA-III-05"/>
      <sheetName val="ETCA-IV-01"/>
      <sheetName val="ETCA-IV-02"/>
      <sheetName val="ETCA-IV-03"/>
      <sheetName val="ETCA-IV-04"/>
      <sheetName val="ETCA-IV-06"/>
      <sheetName val="ANEXO A"/>
      <sheetName val="ANEXO B"/>
      <sheetName val="ANEXO C"/>
    </sheetNames>
    <sheetDataSet>
      <sheetData sheetId="0" refreshError="1"/>
      <sheetData sheetId="1">
        <row r="1">
          <cell r="A1" t="str">
            <v xml:space="preserve">Nombre de la Entidad 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 FORMATOS  "/>
      <sheetName val="CPCA-I-01"/>
      <sheetName val="CPCA-I-02"/>
      <sheetName val="CPCA-I-03"/>
      <sheetName val="CPCA-I-04"/>
      <sheetName val="CPCA-I-05"/>
      <sheetName val="CPCA-I-06"/>
      <sheetName val="CPCA-I-07"/>
      <sheetName val="CPCA-I-08"/>
      <sheetName val="CPCA-I-09"/>
      <sheetName val="CPCA-I-10"/>
      <sheetName val="CPCA-I-11"/>
      <sheetName val="CPCA-I-12 (NOTAS)"/>
      <sheetName val="CPCA-II-01"/>
      <sheetName val="CPCA-II-02"/>
      <sheetName val="CPCA-II-03"/>
      <sheetName val="CPCA-II-04"/>
      <sheetName val="CPCA-II-05"/>
      <sheetName val="CPCA-II-06"/>
      <sheetName val="CPCA-II-07"/>
      <sheetName val="CPCA-II-08"/>
      <sheetName val="CPCA-II-09"/>
      <sheetName val="CPCA-II-10"/>
      <sheetName val="CPCA-II-11"/>
      <sheetName val="CPCA-II-12"/>
      <sheetName val="CPCA-II-13"/>
      <sheetName val="CPCA-II-14"/>
      <sheetName val="CPCA-II-15"/>
      <sheetName val="CPCA-II-16"/>
      <sheetName val="CPCA-II-17"/>
      <sheetName val="CPCA-III-01"/>
      <sheetName val="CPCA-III-03"/>
      <sheetName val="CPCA-III-04"/>
      <sheetName val="CPCA-III-05"/>
      <sheetName val="CPCA-IV-01"/>
      <sheetName val="CPCA-IV-02"/>
      <sheetName val="CPCA-IV-03"/>
      <sheetName val="CPCA-IV-04"/>
      <sheetName val="CPCA-IV-05"/>
      <sheetName val="CPCA-IV-06 "/>
      <sheetName val="ANEXO A"/>
      <sheetName val="ANEXO B"/>
      <sheetName val="ANEXO C "/>
      <sheetName val="ANEXO MIR"/>
      <sheetName val="ANEXO GUIA"/>
    </sheetNames>
    <sheetDataSet>
      <sheetData sheetId="0"/>
      <sheetData sheetId="1">
        <row r="1">
          <cell r="A1" t="str">
            <v xml:space="preserve">Nombre de la Entidad 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3">
          <cell r="A3" t="str">
            <v>Del XX de XXXXXX al XX de XXXXXX de 2022</v>
          </cell>
        </row>
      </sheetData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6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1"/>
  <sheetViews>
    <sheetView view="pageBreakPreview" topLeftCell="A64" zoomScaleSheetLayoutView="100" workbookViewId="0">
      <selection activeCell="F19" sqref="F19"/>
    </sheetView>
  </sheetViews>
  <sheetFormatPr baseColWidth="10" defaultRowHeight="15"/>
  <cols>
    <col min="3" max="3" width="68.5" customWidth="1"/>
  </cols>
  <sheetData>
    <row r="1" spans="1:3" s="3" customFormat="1" ht="27.75" customHeight="1">
      <c r="A1" s="652"/>
      <c r="B1" s="31" t="s">
        <v>0</v>
      </c>
      <c r="C1" s="652"/>
    </row>
    <row r="2" spans="1:3" s="3" customFormat="1" ht="4.5" customHeight="1">
      <c r="A2" s="652"/>
      <c r="B2" s="652"/>
      <c r="C2" s="652"/>
    </row>
    <row r="3" spans="1:3" s="3" customFormat="1" ht="19.5" customHeight="1" thickBot="1">
      <c r="A3" s="33" t="s">
        <v>1812</v>
      </c>
      <c r="B3" s="32"/>
      <c r="C3" s="32"/>
    </row>
    <row r="4" spans="1:3" ht="17.25" customHeight="1" thickBot="1">
      <c r="A4" s="987" t="s">
        <v>833</v>
      </c>
      <c r="B4" s="988"/>
      <c r="C4" s="989"/>
    </row>
    <row r="5" spans="1:3" ht="17.25" customHeight="1" thickBot="1">
      <c r="A5" s="843">
        <v>1</v>
      </c>
      <c r="B5" s="653" t="s">
        <v>1813</v>
      </c>
      <c r="C5" s="653" t="s">
        <v>22</v>
      </c>
    </row>
    <row r="6" spans="1:3" ht="17.25" customHeight="1" thickBot="1">
      <c r="A6" s="842">
        <v>2</v>
      </c>
      <c r="B6" s="654" t="s">
        <v>1814</v>
      </c>
      <c r="C6" s="654" t="s">
        <v>834</v>
      </c>
    </row>
    <row r="7" spans="1:3" ht="17.25" customHeight="1" thickBot="1">
      <c r="A7" s="843">
        <v>3</v>
      </c>
      <c r="B7" s="653" t="s">
        <v>1815</v>
      </c>
      <c r="C7" s="653" t="s">
        <v>1</v>
      </c>
    </row>
    <row r="8" spans="1:3" ht="17.25" customHeight="1" thickBot="1">
      <c r="A8" s="843">
        <v>4</v>
      </c>
      <c r="B8" s="653" t="s">
        <v>1816</v>
      </c>
      <c r="C8" s="653" t="s">
        <v>2</v>
      </c>
    </row>
    <row r="9" spans="1:3" ht="17.25" customHeight="1" thickBot="1">
      <c r="A9" s="843">
        <v>5</v>
      </c>
      <c r="B9" s="653" t="s">
        <v>1817</v>
      </c>
      <c r="C9" s="653" t="s">
        <v>3</v>
      </c>
    </row>
    <row r="10" spans="1:3" ht="17.25" customHeight="1" thickBot="1">
      <c r="A10" s="843">
        <v>6</v>
      </c>
      <c r="B10" s="653" t="s">
        <v>1818</v>
      </c>
      <c r="C10" s="653" t="s">
        <v>4</v>
      </c>
    </row>
    <row r="11" spans="1:3" ht="17.25" customHeight="1" thickBot="1">
      <c r="A11" s="843">
        <v>7</v>
      </c>
      <c r="B11" s="653" t="s">
        <v>1819</v>
      </c>
      <c r="C11" s="653" t="s">
        <v>5</v>
      </c>
    </row>
    <row r="12" spans="1:3" ht="17.25" customHeight="1" thickBot="1">
      <c r="A12" s="843">
        <v>8</v>
      </c>
      <c r="B12" s="653" t="s">
        <v>1820</v>
      </c>
      <c r="C12" s="653" t="s">
        <v>6</v>
      </c>
    </row>
    <row r="13" spans="1:3" ht="17.25" customHeight="1" thickBot="1">
      <c r="A13" s="842">
        <v>9</v>
      </c>
      <c r="B13" s="654" t="s">
        <v>1821</v>
      </c>
      <c r="C13" s="654" t="s">
        <v>7</v>
      </c>
    </row>
    <row r="14" spans="1:3" ht="17.25" customHeight="1" thickBot="1">
      <c r="A14" s="842">
        <v>10</v>
      </c>
      <c r="B14" s="654" t="s">
        <v>1822</v>
      </c>
      <c r="C14" s="654" t="s">
        <v>835</v>
      </c>
    </row>
    <row r="15" spans="1:3" ht="17.25" customHeight="1" thickBot="1">
      <c r="A15" s="843">
        <v>11</v>
      </c>
      <c r="B15" s="653" t="s">
        <v>1823</v>
      </c>
      <c r="C15" s="653" t="s">
        <v>8</v>
      </c>
    </row>
    <row r="16" spans="1:3" ht="17.25" customHeight="1" thickBot="1">
      <c r="A16" s="843">
        <v>12</v>
      </c>
      <c r="B16" s="653" t="s">
        <v>1824</v>
      </c>
      <c r="C16" s="653" t="s">
        <v>9</v>
      </c>
    </row>
    <row r="17" spans="1:3" ht="17.25" customHeight="1" thickBot="1">
      <c r="A17" s="987" t="s">
        <v>10</v>
      </c>
      <c r="B17" s="988"/>
      <c r="C17" s="989"/>
    </row>
    <row r="18" spans="1:3" ht="17.25" customHeight="1" thickBot="1">
      <c r="A18" s="843">
        <v>13</v>
      </c>
      <c r="B18" s="653" t="s">
        <v>1825</v>
      </c>
      <c r="C18" s="653" t="s">
        <v>11</v>
      </c>
    </row>
    <row r="19" spans="1:3" ht="17.25" customHeight="1" thickBot="1">
      <c r="A19" s="842">
        <v>14</v>
      </c>
      <c r="B19" s="654" t="s">
        <v>1826</v>
      </c>
      <c r="C19" s="654" t="s">
        <v>836</v>
      </c>
    </row>
    <row r="20" spans="1:3" ht="17.25" customHeight="1" thickBot="1">
      <c r="A20" s="843">
        <v>15</v>
      </c>
      <c r="B20" s="653" t="s">
        <v>1827</v>
      </c>
      <c r="C20" s="653" t="s">
        <v>837</v>
      </c>
    </row>
    <row r="21" spans="1:3" ht="17.25" customHeight="1" thickBot="1">
      <c r="A21" s="843">
        <v>16</v>
      </c>
      <c r="B21" s="653" t="s">
        <v>1828</v>
      </c>
      <c r="C21" s="653" t="s">
        <v>465</v>
      </c>
    </row>
    <row r="22" spans="1:3" ht="17.25" customHeight="1">
      <c r="A22" s="985">
        <v>17</v>
      </c>
      <c r="B22" s="985" t="s">
        <v>1829</v>
      </c>
      <c r="C22" s="655" t="s">
        <v>838</v>
      </c>
    </row>
    <row r="23" spans="1:3" ht="17.25" customHeight="1" thickBot="1">
      <c r="A23" s="986"/>
      <c r="B23" s="986"/>
      <c r="C23" s="654" t="s">
        <v>839</v>
      </c>
    </row>
    <row r="24" spans="1:3" ht="17.25" customHeight="1">
      <c r="A24" s="990">
        <v>18</v>
      </c>
      <c r="B24" s="990" t="s">
        <v>1830</v>
      </c>
      <c r="C24" s="656" t="s">
        <v>465</v>
      </c>
    </row>
    <row r="25" spans="1:3" ht="17.25" customHeight="1" thickBot="1">
      <c r="A25" s="991"/>
      <c r="B25" s="991"/>
      <c r="C25" s="653" t="s">
        <v>840</v>
      </c>
    </row>
    <row r="26" spans="1:3" ht="17.25" customHeight="1">
      <c r="A26" s="990">
        <v>19</v>
      </c>
      <c r="B26" s="990" t="s">
        <v>1831</v>
      </c>
      <c r="C26" s="656" t="s">
        <v>465</v>
      </c>
    </row>
    <row r="27" spans="1:3" ht="17.25" customHeight="1" thickBot="1">
      <c r="A27" s="991"/>
      <c r="B27" s="991"/>
      <c r="C27" s="653" t="s">
        <v>841</v>
      </c>
    </row>
    <row r="28" spans="1:3" ht="17.25" customHeight="1" thickBot="1">
      <c r="A28" s="842">
        <v>20</v>
      </c>
      <c r="B28" s="654" t="s">
        <v>1832</v>
      </c>
      <c r="C28" s="654" t="s">
        <v>12</v>
      </c>
    </row>
    <row r="29" spans="1:3" ht="17.25" customHeight="1">
      <c r="A29" s="990">
        <v>21</v>
      </c>
      <c r="B29" s="990" t="s">
        <v>1833</v>
      </c>
      <c r="C29" s="656" t="s">
        <v>465</v>
      </c>
    </row>
    <row r="30" spans="1:3" ht="17.25" customHeight="1" thickBot="1">
      <c r="A30" s="991"/>
      <c r="B30" s="991"/>
      <c r="C30" s="653" t="s">
        <v>842</v>
      </c>
    </row>
    <row r="31" spans="1:3" ht="17.25" customHeight="1">
      <c r="A31" s="990">
        <v>22</v>
      </c>
      <c r="B31" s="990" t="s">
        <v>1834</v>
      </c>
      <c r="C31" s="656" t="s">
        <v>465</v>
      </c>
    </row>
    <row r="32" spans="1:3" ht="17.25" customHeight="1" thickBot="1">
      <c r="A32" s="991"/>
      <c r="B32" s="991"/>
      <c r="C32" s="653" t="s">
        <v>843</v>
      </c>
    </row>
    <row r="33" spans="1:3" ht="17.25" customHeight="1">
      <c r="A33" s="990">
        <v>23</v>
      </c>
      <c r="B33" s="990" t="s">
        <v>1835</v>
      </c>
      <c r="C33" s="656" t="s">
        <v>465</v>
      </c>
    </row>
    <row r="34" spans="1:3" ht="17.25" customHeight="1" thickBot="1">
      <c r="A34" s="991"/>
      <c r="B34" s="991"/>
      <c r="C34" s="653" t="s">
        <v>638</v>
      </c>
    </row>
    <row r="35" spans="1:3" ht="17.25" customHeight="1">
      <c r="A35" s="985">
        <v>24</v>
      </c>
      <c r="B35" s="985" t="s">
        <v>1836</v>
      </c>
      <c r="C35" s="655" t="s">
        <v>844</v>
      </c>
    </row>
    <row r="36" spans="1:3" ht="17.25" customHeight="1" thickBot="1">
      <c r="A36" s="986"/>
      <c r="B36" s="986"/>
      <c r="C36" s="654" t="s">
        <v>638</v>
      </c>
    </row>
    <row r="37" spans="1:3" ht="17.25" customHeight="1">
      <c r="A37" s="990">
        <v>25</v>
      </c>
      <c r="B37" s="990" t="s">
        <v>1837</v>
      </c>
      <c r="C37" s="656" t="s">
        <v>465</v>
      </c>
    </row>
    <row r="38" spans="1:3" ht="17.25" customHeight="1" thickBot="1">
      <c r="A38" s="991"/>
      <c r="B38" s="991"/>
      <c r="C38" s="653" t="s">
        <v>704</v>
      </c>
    </row>
    <row r="39" spans="1:3" ht="17.25" customHeight="1">
      <c r="A39" s="985">
        <v>26</v>
      </c>
      <c r="B39" s="985" t="s">
        <v>1838</v>
      </c>
      <c r="C39" s="655" t="s">
        <v>845</v>
      </c>
    </row>
    <row r="40" spans="1:3" ht="17.25" customHeight="1" thickBot="1">
      <c r="A40" s="986"/>
      <c r="B40" s="986"/>
      <c r="C40" s="654" t="s">
        <v>708</v>
      </c>
    </row>
    <row r="41" spans="1:3" ht="17.25" customHeight="1" thickBot="1">
      <c r="A41" s="843">
        <v>27</v>
      </c>
      <c r="B41" s="653" t="s">
        <v>1839</v>
      </c>
      <c r="C41" s="653" t="s">
        <v>846</v>
      </c>
    </row>
    <row r="42" spans="1:3" ht="17.25" customHeight="1" thickBot="1">
      <c r="A42" s="843">
        <v>28</v>
      </c>
      <c r="B42" s="653" t="s">
        <v>1840</v>
      </c>
      <c r="C42" s="653" t="s">
        <v>14</v>
      </c>
    </row>
    <row r="43" spans="1:3" ht="17.25" customHeight="1" thickBot="1">
      <c r="A43" s="843">
        <v>29</v>
      </c>
      <c r="B43" s="653" t="s">
        <v>1841</v>
      </c>
      <c r="C43" s="653" t="s">
        <v>847</v>
      </c>
    </row>
    <row r="44" spans="1:3" ht="17.25" customHeight="1" thickBot="1">
      <c r="A44" s="987" t="s">
        <v>15</v>
      </c>
      <c r="B44" s="988"/>
      <c r="C44" s="989"/>
    </row>
    <row r="45" spans="1:3" ht="17.25" customHeight="1" thickBot="1">
      <c r="A45" s="843">
        <v>30</v>
      </c>
      <c r="B45" s="653" t="s">
        <v>1842</v>
      </c>
      <c r="C45" s="653" t="s">
        <v>16</v>
      </c>
    </row>
    <row r="46" spans="1:3" ht="17.25" customHeight="1" thickBot="1">
      <c r="A46" s="843">
        <v>31</v>
      </c>
      <c r="B46" s="653" t="s">
        <v>1843</v>
      </c>
      <c r="C46" s="653" t="s">
        <v>852</v>
      </c>
    </row>
    <row r="47" spans="1:3" ht="17.25" customHeight="1" thickBot="1">
      <c r="A47" s="843">
        <v>32</v>
      </c>
      <c r="B47" s="653" t="s">
        <v>1844</v>
      </c>
      <c r="C47" s="653" t="s">
        <v>17</v>
      </c>
    </row>
    <row r="48" spans="1:3" ht="17.25" customHeight="1" thickBot="1">
      <c r="A48" s="843">
        <v>33</v>
      </c>
      <c r="B48" s="653" t="s">
        <v>1845</v>
      </c>
      <c r="C48" s="653" t="s">
        <v>848</v>
      </c>
    </row>
    <row r="49" spans="1:3" ht="17.25" customHeight="1" thickBot="1">
      <c r="A49" s="842">
        <v>34</v>
      </c>
      <c r="B49" s="654" t="s">
        <v>1846</v>
      </c>
      <c r="C49" s="654" t="s">
        <v>832</v>
      </c>
    </row>
    <row r="50" spans="1:3" ht="17.25" customHeight="1" thickBot="1">
      <c r="A50" s="987" t="s">
        <v>849</v>
      </c>
      <c r="B50" s="988"/>
      <c r="C50" s="989"/>
    </row>
    <row r="51" spans="1:3" ht="17.25" customHeight="1" thickBot="1">
      <c r="A51" s="843">
        <v>35</v>
      </c>
      <c r="B51" s="653" t="s">
        <v>1847</v>
      </c>
      <c r="C51" s="653" t="s">
        <v>18</v>
      </c>
    </row>
    <row r="52" spans="1:3" ht="17.25" customHeight="1" thickBot="1">
      <c r="A52" s="842">
        <v>36</v>
      </c>
      <c r="B52" s="654" t="s">
        <v>1848</v>
      </c>
      <c r="C52" s="654" t="s">
        <v>19</v>
      </c>
    </row>
    <row r="53" spans="1:3" ht="17.25" customHeight="1" thickBot="1">
      <c r="A53" s="843">
        <v>37</v>
      </c>
      <c r="B53" s="653" t="s">
        <v>1849</v>
      </c>
      <c r="C53" s="653" t="s">
        <v>20</v>
      </c>
    </row>
    <row r="54" spans="1:3" ht="30.75" customHeight="1" thickBot="1">
      <c r="A54" s="843">
        <v>38</v>
      </c>
      <c r="B54" s="653" t="s">
        <v>1850</v>
      </c>
      <c r="C54" s="653" t="s">
        <v>1851</v>
      </c>
    </row>
    <row r="55" spans="1:3" ht="17.25" customHeight="1" thickBot="1">
      <c r="A55" s="843">
        <v>39</v>
      </c>
      <c r="B55" s="653" t="s">
        <v>1852</v>
      </c>
      <c r="C55" s="653" t="s">
        <v>1853</v>
      </c>
    </row>
    <row r="56" spans="1:3" ht="17.25" customHeight="1" thickBot="1">
      <c r="A56" s="843">
        <v>40</v>
      </c>
      <c r="B56" s="653" t="s">
        <v>1854</v>
      </c>
      <c r="C56" s="653" t="s">
        <v>908</v>
      </c>
    </row>
    <row r="57" spans="1:3" ht="17.25" customHeight="1" thickBot="1">
      <c r="A57" s="843">
        <v>41</v>
      </c>
      <c r="B57" s="653" t="s">
        <v>898</v>
      </c>
      <c r="C57" s="653" t="s">
        <v>21</v>
      </c>
    </row>
    <row r="58" spans="1:3" ht="16" thickBot="1">
      <c r="A58" s="843">
        <v>42</v>
      </c>
      <c r="B58" s="653" t="s">
        <v>899</v>
      </c>
      <c r="C58" s="653" t="s">
        <v>900</v>
      </c>
    </row>
    <row r="59" spans="1:3" ht="16" thickBot="1">
      <c r="A59" s="843">
        <v>43</v>
      </c>
      <c r="B59" s="653" t="s">
        <v>902</v>
      </c>
      <c r="C59" s="653" t="s">
        <v>901</v>
      </c>
    </row>
    <row r="60" spans="1:3" ht="27" thickBot="1">
      <c r="A60" s="843">
        <v>44</v>
      </c>
      <c r="B60" s="653" t="s">
        <v>1800</v>
      </c>
      <c r="C60" s="653" t="s">
        <v>1747</v>
      </c>
    </row>
    <row r="61" spans="1:3" ht="16" thickBot="1">
      <c r="A61" s="843">
        <v>45</v>
      </c>
      <c r="B61" s="653" t="s">
        <v>1855</v>
      </c>
      <c r="C61" s="653" t="s">
        <v>1856</v>
      </c>
    </row>
  </sheetData>
  <mergeCells count="22">
    <mergeCell ref="A4:C4"/>
    <mergeCell ref="A17:C17"/>
    <mergeCell ref="A22:A23"/>
    <mergeCell ref="B22:B23"/>
    <mergeCell ref="A24:A25"/>
    <mergeCell ref="B24:B25"/>
    <mergeCell ref="A26:A27"/>
    <mergeCell ref="B26:B27"/>
    <mergeCell ref="A29:A30"/>
    <mergeCell ref="B29:B30"/>
    <mergeCell ref="A31:A32"/>
    <mergeCell ref="B31:B32"/>
    <mergeCell ref="A39:A40"/>
    <mergeCell ref="B39:B40"/>
    <mergeCell ref="A44:C44"/>
    <mergeCell ref="A50:C50"/>
    <mergeCell ref="A33:A34"/>
    <mergeCell ref="B33:B34"/>
    <mergeCell ref="A35:A36"/>
    <mergeCell ref="B35:B36"/>
    <mergeCell ref="A37:A38"/>
    <mergeCell ref="B37:B38"/>
  </mergeCells>
  <pageMargins left="0.70866141732283472" right="0.70866141732283472" top="0.74803149606299213" bottom="0.74803149606299213" header="0.31496062992125984" footer="0.31496062992125984"/>
  <pageSetup scale="8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view="pageBreakPreview" topLeftCell="B7" zoomScale="78" zoomScaleSheetLayoutView="100" workbookViewId="0">
      <selection activeCell="F42" sqref="F42"/>
    </sheetView>
  </sheetViews>
  <sheetFormatPr baseColWidth="10" defaultColWidth="11.5" defaultRowHeight="15"/>
  <cols>
    <col min="1" max="1" width="4.6640625" customWidth="1"/>
    <col min="2" max="2" width="30.33203125" customWidth="1"/>
    <col min="3" max="3" width="14" bestFit="1" customWidth="1"/>
    <col min="4" max="5" width="12.5" customWidth="1"/>
    <col min="6" max="6" width="13.5" customWidth="1"/>
    <col min="7" max="7" width="14.5" bestFit="1" customWidth="1"/>
    <col min="8" max="9" width="12.5" customWidth="1"/>
  </cols>
  <sheetData>
    <row r="1" spans="1:10" ht="16">
      <c r="A1" s="996" t="str">
        <f>'CPCA-I-01'!A1:G1</f>
        <v>UNIVERSIDAD TECNOLÓGICA DE GUAYMAS</v>
      </c>
      <c r="B1" s="996"/>
      <c r="C1" s="996"/>
      <c r="D1" s="996"/>
      <c r="E1" s="996"/>
      <c r="F1" s="996"/>
      <c r="G1" s="996"/>
      <c r="H1" s="996"/>
      <c r="I1" s="996"/>
    </row>
    <row r="2" spans="1:10" ht="15.75" customHeight="1">
      <c r="A2" s="993" t="s">
        <v>282</v>
      </c>
      <c r="B2" s="993"/>
      <c r="C2" s="993"/>
      <c r="D2" s="993"/>
      <c r="E2" s="993"/>
      <c r="F2" s="993"/>
      <c r="G2" s="993"/>
      <c r="H2" s="993"/>
      <c r="I2" s="993"/>
    </row>
    <row r="3" spans="1:10" ht="15" customHeight="1">
      <c r="A3" s="1051" t="str">
        <f>'CPCA-I-03'!A3:D3</f>
        <v>Del 01 de Enero al 31 de Diciembre 2024</v>
      </c>
      <c r="B3" s="1051"/>
      <c r="C3" s="1051"/>
      <c r="D3" s="1051"/>
      <c r="E3" s="1051"/>
      <c r="F3" s="1051"/>
      <c r="G3" s="1051"/>
      <c r="H3" s="1051"/>
      <c r="I3" s="1051"/>
    </row>
    <row r="4" spans="1:10" ht="15.75" customHeight="1" thickBot="1">
      <c r="A4" s="1052" t="s">
        <v>82</v>
      </c>
      <c r="B4" s="1052"/>
      <c r="C4" s="1052"/>
      <c r="D4" s="1052"/>
      <c r="E4" s="1052"/>
      <c r="F4" s="1052"/>
      <c r="G4" s="1052"/>
      <c r="H4" s="1052"/>
      <c r="I4" s="1052"/>
    </row>
    <row r="5" spans="1:10" ht="24" customHeight="1">
      <c r="A5" s="1053" t="s">
        <v>283</v>
      </c>
      <c r="B5" s="1054"/>
      <c r="C5" s="475" t="s">
        <v>284</v>
      </c>
      <c r="D5" s="1057" t="s">
        <v>285</v>
      </c>
      <c r="E5" s="1057" t="s">
        <v>286</v>
      </c>
      <c r="F5" s="1057" t="s">
        <v>287</v>
      </c>
      <c r="G5" s="475" t="s">
        <v>288</v>
      </c>
      <c r="H5" s="1057" t="s">
        <v>289</v>
      </c>
      <c r="I5" s="1057" t="s">
        <v>290</v>
      </c>
    </row>
    <row r="6" spans="1:10" ht="34.5" customHeight="1" thickBot="1">
      <c r="A6" s="1055"/>
      <c r="B6" s="1056"/>
      <c r="C6" s="621" t="s">
        <v>1808</v>
      </c>
      <c r="D6" s="1058"/>
      <c r="E6" s="1058"/>
      <c r="F6" s="1058"/>
      <c r="G6" s="621" t="s">
        <v>291</v>
      </c>
      <c r="H6" s="1058"/>
      <c r="I6" s="1058"/>
    </row>
    <row r="7" spans="1:10" ht="5.25" customHeight="1">
      <c r="A7" s="1059"/>
      <c r="B7" s="1060"/>
      <c r="C7" s="620"/>
      <c r="D7" s="620"/>
      <c r="E7" s="620"/>
      <c r="F7" s="620"/>
      <c r="G7" s="620"/>
      <c r="H7" s="620"/>
      <c r="I7" s="620"/>
    </row>
    <row r="8" spans="1:10">
      <c r="A8" s="1038" t="s">
        <v>292</v>
      </c>
      <c r="B8" s="1039"/>
      <c r="C8" s="520">
        <f>C9+C13</f>
        <v>0</v>
      </c>
      <c r="D8" s="520">
        <f t="shared" ref="D8:I8" si="0">D9+D13</f>
        <v>0</v>
      </c>
      <c r="E8" s="520">
        <f t="shared" si="0"/>
        <v>0</v>
      </c>
      <c r="F8" s="520">
        <f t="shared" si="0"/>
        <v>0</v>
      </c>
      <c r="G8" s="520">
        <f>+C8+D8-E8+F8</f>
        <v>0</v>
      </c>
      <c r="H8" s="520">
        <f t="shared" si="0"/>
        <v>0</v>
      </c>
      <c r="I8" s="520">
        <f t="shared" si="0"/>
        <v>0</v>
      </c>
    </row>
    <row r="9" spans="1:10">
      <c r="A9" s="1038" t="s">
        <v>293</v>
      </c>
      <c r="B9" s="1039"/>
      <c r="C9" s="520">
        <f>SUM(C10:C12)</f>
        <v>0</v>
      </c>
      <c r="D9" s="520">
        <f t="shared" ref="D9:I9" si="1">SUM(D10:D12)</f>
        <v>0</v>
      </c>
      <c r="E9" s="520">
        <f t="shared" si="1"/>
        <v>0</v>
      </c>
      <c r="F9" s="520">
        <f t="shared" si="1"/>
        <v>0</v>
      </c>
      <c r="G9" s="520">
        <f t="shared" si="1"/>
        <v>0</v>
      </c>
      <c r="H9" s="520">
        <f t="shared" si="1"/>
        <v>0</v>
      </c>
      <c r="I9" s="520">
        <f t="shared" si="1"/>
        <v>0</v>
      </c>
      <c r="J9" s="318" t="str">
        <f>IF(C9&lt;&gt;'CPCA-I-08'!E20,"ERROR!!!!! NO CONCUERDA CON LO REPORTADO EN EL ESTADO ANALITICO  DE LA DEUDA Y OTROS PASIVOS","")</f>
        <v/>
      </c>
    </row>
    <row r="10" spans="1:10">
      <c r="A10" s="619"/>
      <c r="B10" s="623" t="s">
        <v>294</v>
      </c>
      <c r="C10" s="539">
        <v>0</v>
      </c>
      <c r="D10" s="539">
        <v>0</v>
      </c>
      <c r="E10" s="539">
        <v>0</v>
      </c>
      <c r="F10" s="539">
        <v>0</v>
      </c>
      <c r="G10" s="520">
        <f t="shared" ref="G10:G12" si="2">+C10+D10-E10+F10</f>
        <v>0</v>
      </c>
      <c r="H10" s="539">
        <v>0</v>
      </c>
      <c r="I10" s="539">
        <v>0</v>
      </c>
      <c r="J10" s="318" t="str">
        <f>IF(G9&lt;&gt;'CPCA-I-08'!F20,"ERROR!!!!! NO CONCUERDA CON LO REPORTADO EN EL ESTADO ANALITICO  DE LA DEUDA Y OTROS PASIVOS","")</f>
        <v/>
      </c>
    </row>
    <row r="11" spans="1:10">
      <c r="A11" s="622"/>
      <c r="B11" s="623" t="s">
        <v>295</v>
      </c>
      <c r="C11" s="539">
        <v>0</v>
      </c>
      <c r="D11" s="539">
        <v>0</v>
      </c>
      <c r="E11" s="539">
        <v>0</v>
      </c>
      <c r="F11" s="539">
        <v>0</v>
      </c>
      <c r="G11" s="520">
        <f t="shared" si="2"/>
        <v>0</v>
      </c>
      <c r="H11" s="539">
        <v>0</v>
      </c>
      <c r="I11" s="539">
        <v>0</v>
      </c>
    </row>
    <row r="12" spans="1:10">
      <c r="A12" s="622"/>
      <c r="B12" s="623" t="s">
        <v>296</v>
      </c>
      <c r="C12" s="539">
        <v>0</v>
      </c>
      <c r="D12" s="539">
        <v>0</v>
      </c>
      <c r="E12" s="539">
        <v>0</v>
      </c>
      <c r="F12" s="539">
        <v>0</v>
      </c>
      <c r="G12" s="520">
        <f t="shared" si="2"/>
        <v>0</v>
      </c>
      <c r="H12" s="539">
        <v>0</v>
      </c>
      <c r="I12" s="539">
        <v>0</v>
      </c>
    </row>
    <row r="13" spans="1:10">
      <c r="A13" s="1038" t="s">
        <v>297</v>
      </c>
      <c r="B13" s="1039"/>
      <c r="C13" s="520">
        <f t="shared" ref="C13:I13" si="3">SUM(C14:C16)</f>
        <v>0</v>
      </c>
      <c r="D13" s="520">
        <f t="shared" si="3"/>
        <v>0</v>
      </c>
      <c r="E13" s="520">
        <f t="shared" si="3"/>
        <v>0</v>
      </c>
      <c r="F13" s="520">
        <f t="shared" si="3"/>
        <v>0</v>
      </c>
      <c r="G13" s="520">
        <f t="shared" si="3"/>
        <v>0</v>
      </c>
      <c r="H13" s="520">
        <f t="shared" si="3"/>
        <v>0</v>
      </c>
      <c r="I13" s="520">
        <f t="shared" si="3"/>
        <v>0</v>
      </c>
      <c r="J13" s="318" t="str">
        <f>IF(C13&lt;&gt;'CPCA-I-08'!E34,"ERROR!!!!! NO CONCUERDA CON LO REPORTADO EN EL ESTADO ANALITICO DE LA DEUDA Y OTROS PASIVOS","")</f>
        <v/>
      </c>
    </row>
    <row r="14" spans="1:10">
      <c r="A14" s="619"/>
      <c r="B14" s="623" t="s">
        <v>298</v>
      </c>
      <c r="C14" s="539">
        <v>0</v>
      </c>
      <c r="D14" s="539">
        <v>0</v>
      </c>
      <c r="E14" s="539">
        <v>0</v>
      </c>
      <c r="F14" s="539">
        <v>0</v>
      </c>
      <c r="G14" s="520">
        <f t="shared" ref="G14:G16" si="4">+C14+D14-E14+F14</f>
        <v>0</v>
      </c>
      <c r="H14" s="539">
        <v>0</v>
      </c>
      <c r="I14" s="539">
        <v>0</v>
      </c>
      <c r="J14" s="318" t="str">
        <f>IF(G13&lt;&gt;'CPCA-I-08'!F34,"ERROR!!!!! NO CONCUERDA CON LO REPORTADO EN EL ESTADO ANALITICO DE LA DEUDA Y OTROS PASIVOS","")</f>
        <v/>
      </c>
    </row>
    <row r="15" spans="1:10">
      <c r="A15" s="622"/>
      <c r="B15" s="623" t="s">
        <v>299</v>
      </c>
      <c r="C15" s="539">
        <v>0</v>
      </c>
      <c r="D15" s="539">
        <v>0</v>
      </c>
      <c r="E15" s="539">
        <v>0</v>
      </c>
      <c r="F15" s="539">
        <v>0</v>
      </c>
      <c r="G15" s="520">
        <f t="shared" si="4"/>
        <v>0</v>
      </c>
      <c r="H15" s="539">
        <v>0</v>
      </c>
      <c r="I15" s="539">
        <v>0</v>
      </c>
    </row>
    <row r="16" spans="1:10">
      <c r="A16" s="622"/>
      <c r="B16" s="623" t="s">
        <v>300</v>
      </c>
      <c r="C16" s="539">
        <v>0</v>
      </c>
      <c r="D16" s="539">
        <v>0</v>
      </c>
      <c r="E16" s="539">
        <v>0</v>
      </c>
      <c r="F16" s="539">
        <v>0</v>
      </c>
      <c r="G16" s="520">
        <f t="shared" si="4"/>
        <v>0</v>
      </c>
      <c r="H16" s="539">
        <v>0</v>
      </c>
      <c r="I16" s="539">
        <v>0</v>
      </c>
    </row>
    <row r="17" spans="1:10" s="516" customFormat="1">
      <c r="A17" s="1038" t="s">
        <v>301</v>
      </c>
      <c r="B17" s="1039"/>
      <c r="C17" s="960">
        <v>9343403.7200000007</v>
      </c>
      <c r="D17" s="557"/>
      <c r="E17" s="557"/>
      <c r="F17" s="557"/>
      <c r="G17" s="961">
        <v>14592324.130000001</v>
      </c>
      <c r="H17" s="557"/>
      <c r="I17" s="557"/>
      <c r="J17" s="318" t="str">
        <f>IF(C17&lt;&gt;'CPCA-I-08'!E36,"ERROR!!! NO CONCUERDA CON LO REPORTADO EN EL ESTADO ANALITICO DE LA DEUDA Y OTROS PASIVOS","")</f>
        <v/>
      </c>
    </row>
    <row r="18" spans="1:10" ht="16.5" customHeight="1">
      <c r="A18" s="1038" t="s">
        <v>302</v>
      </c>
      <c r="B18" s="1039"/>
      <c r="C18" s="520">
        <f t="shared" ref="C18:I18" si="5">C8+C17</f>
        <v>9343403.7200000007</v>
      </c>
      <c r="D18" s="520">
        <f t="shared" si="5"/>
        <v>0</v>
      </c>
      <c r="E18" s="520">
        <f t="shared" si="5"/>
        <v>0</v>
      </c>
      <c r="F18" s="520">
        <f t="shared" si="5"/>
        <v>0</v>
      </c>
      <c r="G18" s="520">
        <f t="shared" si="5"/>
        <v>14592324.130000001</v>
      </c>
      <c r="H18" s="520">
        <f t="shared" si="5"/>
        <v>0</v>
      </c>
      <c r="I18" s="520">
        <f t="shared" si="5"/>
        <v>0</v>
      </c>
      <c r="J18" s="318" t="str">
        <f>IF(G17&lt;&gt;'CPCA-I-08'!F36,"ERROR!!! NO CONCUERDA CON LO REPORTADO EN EL ESTADO ANALITICO DE LA DEUDA Y OTROS PASIVOS","")</f>
        <v/>
      </c>
    </row>
    <row r="19" spans="1:10" ht="16.5" customHeight="1">
      <c r="A19" s="1038" t="s">
        <v>303</v>
      </c>
      <c r="B19" s="1039"/>
      <c r="C19" s="520">
        <f>SUM(C20:C22)</f>
        <v>0</v>
      </c>
      <c r="D19" s="520">
        <f t="shared" ref="D19:I19" si="6">SUM(D20:D22)</f>
        <v>0</v>
      </c>
      <c r="E19" s="520">
        <f t="shared" si="6"/>
        <v>0</v>
      </c>
      <c r="F19" s="520">
        <f t="shared" si="6"/>
        <v>0</v>
      </c>
      <c r="G19" s="520">
        <f>+C19+D19-E19+F19</f>
        <v>0</v>
      </c>
      <c r="H19" s="520">
        <f t="shared" si="6"/>
        <v>0</v>
      </c>
      <c r="I19" s="520">
        <f t="shared" si="6"/>
        <v>0</v>
      </c>
      <c r="J19" s="318" t="str">
        <f>IF(G18&lt;&gt;'CPCA-I-08'!F38,"ERROR!!!! NO CONCUERDA CON LO REPORTADO EN EL ESTADO ANALITICO DE LA DEUDA Y OTROS PASIVOS","")</f>
        <v/>
      </c>
    </row>
    <row r="20" spans="1:10">
      <c r="A20" s="1040" t="s">
        <v>304</v>
      </c>
      <c r="B20" s="1041"/>
      <c r="C20" s="539">
        <v>0</v>
      </c>
      <c r="D20" s="539">
        <v>0</v>
      </c>
      <c r="E20" s="539">
        <v>0</v>
      </c>
      <c r="F20" s="539">
        <v>0</v>
      </c>
      <c r="G20" s="520">
        <f t="shared" ref="G20:G22" si="7">+C20+D20-E20+F20</f>
        <v>0</v>
      </c>
      <c r="H20" s="539">
        <v>0</v>
      </c>
      <c r="I20" s="539">
        <v>0</v>
      </c>
      <c r="J20" t="str">
        <f>IF(C18&lt;&gt;'CPCA-I-08'!E38,"ERROR!!!!! , NO CONCUERDA CON LO REPORTADO EN EL ESTADO ANALITICO DE LA DEUDA Y OTROS PASIVOS","")</f>
        <v/>
      </c>
    </row>
    <row r="21" spans="1:10">
      <c r="A21" s="1040" t="s">
        <v>305</v>
      </c>
      <c r="B21" s="1041"/>
      <c r="C21" s="539">
        <v>0</v>
      </c>
      <c r="D21" s="539">
        <v>0</v>
      </c>
      <c r="E21" s="539">
        <v>0</v>
      </c>
      <c r="F21" s="539">
        <v>0</v>
      </c>
      <c r="G21" s="520">
        <f t="shared" si="7"/>
        <v>0</v>
      </c>
      <c r="H21" s="539">
        <v>0</v>
      </c>
      <c r="I21" s="539">
        <v>0</v>
      </c>
    </row>
    <row r="22" spans="1:10">
      <c r="A22" s="1040" t="s">
        <v>306</v>
      </c>
      <c r="B22" s="1041"/>
      <c r="C22" s="539"/>
      <c r="D22" s="539"/>
      <c r="E22" s="539"/>
      <c r="F22" s="539"/>
      <c r="G22" s="520">
        <f t="shared" si="7"/>
        <v>0</v>
      </c>
      <c r="H22" s="539"/>
      <c r="I22" s="539"/>
    </row>
    <row r="23" spans="1:10" ht="16.5" customHeight="1">
      <c r="A23" s="1038" t="s">
        <v>307</v>
      </c>
      <c r="B23" s="1039"/>
      <c r="C23" s="520">
        <f>SUM(C24:C26)</f>
        <v>0</v>
      </c>
      <c r="D23" s="520">
        <f t="shared" ref="D23:I23" si="8">SUM(D24:D26)</f>
        <v>0</v>
      </c>
      <c r="E23" s="520">
        <f t="shared" si="8"/>
        <v>0</v>
      </c>
      <c r="F23" s="520">
        <f t="shared" si="8"/>
        <v>0</v>
      </c>
      <c r="G23" s="520">
        <f t="shared" si="8"/>
        <v>0</v>
      </c>
      <c r="H23" s="520">
        <f t="shared" si="8"/>
        <v>0</v>
      </c>
      <c r="I23" s="520">
        <f t="shared" si="8"/>
        <v>0</v>
      </c>
    </row>
    <row r="24" spans="1:10">
      <c r="A24" s="1040" t="s">
        <v>308</v>
      </c>
      <c r="B24" s="1041"/>
      <c r="C24" s="539">
        <v>0</v>
      </c>
      <c r="D24" s="539">
        <v>0</v>
      </c>
      <c r="E24" s="539">
        <v>0</v>
      </c>
      <c r="F24" s="539">
        <v>0</v>
      </c>
      <c r="G24" s="520">
        <f t="shared" ref="G24:G26" si="9">+C24+D24-E24+F24</f>
        <v>0</v>
      </c>
      <c r="H24" s="539">
        <v>0</v>
      </c>
      <c r="I24" s="539">
        <v>0</v>
      </c>
    </row>
    <row r="25" spans="1:10">
      <c r="A25" s="1040" t="s">
        <v>309</v>
      </c>
      <c r="B25" s="1041"/>
      <c r="C25" s="539">
        <v>0</v>
      </c>
      <c r="D25" s="539">
        <v>0</v>
      </c>
      <c r="E25" s="539">
        <v>0</v>
      </c>
      <c r="F25" s="539">
        <v>0</v>
      </c>
      <c r="G25" s="520">
        <f t="shared" si="9"/>
        <v>0</v>
      </c>
      <c r="H25" s="539">
        <v>0</v>
      </c>
      <c r="I25" s="539">
        <v>0</v>
      </c>
    </row>
    <row r="26" spans="1:10">
      <c r="A26" s="1040" t="s">
        <v>310</v>
      </c>
      <c r="B26" s="1041"/>
      <c r="C26" s="539">
        <v>0</v>
      </c>
      <c r="D26" s="539">
        <v>0</v>
      </c>
      <c r="E26" s="539">
        <v>0</v>
      </c>
      <c r="F26" s="539">
        <v>0</v>
      </c>
      <c r="G26" s="520">
        <f t="shared" si="9"/>
        <v>0</v>
      </c>
      <c r="H26" s="539">
        <v>0</v>
      </c>
      <c r="I26" s="539">
        <v>0</v>
      </c>
    </row>
    <row r="27" spans="1:10" ht="7.5" customHeight="1" thickBot="1">
      <c r="A27" s="1049"/>
      <c r="B27" s="1050"/>
      <c r="C27" s="523"/>
      <c r="D27" s="523"/>
      <c r="E27" s="523"/>
      <c r="F27" s="523"/>
      <c r="G27" s="523"/>
      <c r="H27" s="523"/>
      <c r="I27" s="523"/>
    </row>
    <row r="28" spans="1:10" ht="3.75" customHeight="1"/>
    <row r="29" spans="1:10" ht="33" customHeight="1">
      <c r="B29" s="487">
        <v>1</v>
      </c>
      <c r="C29" s="1042" t="s">
        <v>311</v>
      </c>
      <c r="D29" s="1042"/>
      <c r="E29" s="1042"/>
      <c r="F29" s="1042"/>
      <c r="G29" s="1042"/>
      <c r="H29" s="1042"/>
      <c r="I29" s="1042"/>
    </row>
    <row r="30" spans="1:10" ht="18.75" customHeight="1">
      <c r="B30" s="487">
        <v>2</v>
      </c>
      <c r="C30" s="1042" t="s">
        <v>312</v>
      </c>
      <c r="D30" s="1042"/>
      <c r="E30" s="1042"/>
      <c r="F30" s="1042"/>
      <c r="G30" s="1042"/>
      <c r="H30" s="1042"/>
      <c r="I30" s="1042"/>
    </row>
    <row r="31" spans="1:10" ht="3.75" customHeight="1" thickBot="1"/>
    <row r="32" spans="1:10">
      <c r="B32" s="1043" t="s">
        <v>313</v>
      </c>
      <c r="C32" s="482" t="s">
        <v>314</v>
      </c>
      <c r="D32" s="482" t="s">
        <v>315</v>
      </c>
      <c r="E32" s="482" t="s">
        <v>316</v>
      </c>
      <c r="F32" s="1046" t="s">
        <v>317</v>
      </c>
      <c r="G32" s="482" t="s">
        <v>318</v>
      </c>
    </row>
    <row r="33" spans="2:7">
      <c r="B33" s="1044"/>
      <c r="C33" s="472" t="s">
        <v>319</v>
      </c>
      <c r="D33" s="472" t="s">
        <v>320</v>
      </c>
      <c r="E33" s="472" t="s">
        <v>321</v>
      </c>
      <c r="F33" s="1047"/>
      <c r="G33" s="472" t="s">
        <v>322</v>
      </c>
    </row>
    <row r="34" spans="2:7" ht="16" thickBot="1">
      <c r="B34" s="1045"/>
      <c r="C34" s="483"/>
      <c r="D34" s="473" t="s">
        <v>323</v>
      </c>
      <c r="E34" s="483"/>
      <c r="F34" s="1048"/>
      <c r="G34" s="483"/>
    </row>
    <row r="35" spans="2:7">
      <c r="B35" s="484" t="s">
        <v>324</v>
      </c>
      <c r="C35" s="474"/>
      <c r="D35" s="474"/>
      <c r="E35" s="474"/>
      <c r="F35" s="474"/>
      <c r="G35" s="474"/>
    </row>
    <row r="36" spans="2:7">
      <c r="B36" s="485" t="s">
        <v>325</v>
      </c>
      <c r="C36" s="521"/>
      <c r="D36" s="521"/>
      <c r="E36" s="521"/>
      <c r="F36" s="521"/>
      <c r="G36" s="521"/>
    </row>
    <row r="37" spans="2:7">
      <c r="B37" s="485" t="s">
        <v>326</v>
      </c>
      <c r="C37" s="521"/>
      <c r="D37" s="521"/>
      <c r="E37" s="521"/>
      <c r="F37" s="521"/>
      <c r="G37" s="521"/>
    </row>
    <row r="38" spans="2:7" ht="16" thickBot="1">
      <c r="B38" s="486" t="s">
        <v>327</v>
      </c>
      <c r="C38" s="522"/>
      <c r="D38" s="522"/>
      <c r="E38" s="522"/>
      <c r="F38" s="522"/>
      <c r="G38" s="522"/>
    </row>
  </sheetData>
  <sheetProtection formatColumns="0" formatRows="0" insertHyperlinks="0"/>
  <mergeCells count="29">
    <mergeCell ref="A8:B8"/>
    <mergeCell ref="A9:B9"/>
    <mergeCell ref="A13:B13"/>
    <mergeCell ref="A17:B17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A7:B7"/>
    <mergeCell ref="C30:I30"/>
    <mergeCell ref="C29:I29"/>
    <mergeCell ref="B32:B34"/>
    <mergeCell ref="F32:F34"/>
    <mergeCell ref="A23:B23"/>
    <mergeCell ref="A24:B24"/>
    <mergeCell ref="A25:B25"/>
    <mergeCell ref="A26:B26"/>
    <mergeCell ref="A27:B27"/>
    <mergeCell ref="A19:B19"/>
    <mergeCell ref="A20:B20"/>
    <mergeCell ref="A21:B21"/>
    <mergeCell ref="A22:B22"/>
    <mergeCell ref="A18:B18"/>
  </mergeCells>
  <printOptions horizontalCentered="1"/>
  <pageMargins left="0.23622047244094491" right="0.23622047244094491" top="0.35433070866141736" bottom="0.35433070866141736" header="0.31496062992125984" footer="0.31496062992125984"/>
  <pageSetup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0"/>
  <sheetViews>
    <sheetView view="pageBreakPreview" topLeftCell="A6" zoomScaleSheetLayoutView="100" workbookViewId="0">
      <selection activeCell="E25" sqref="E25"/>
    </sheetView>
  </sheetViews>
  <sheetFormatPr baseColWidth="10" defaultColWidth="11.5" defaultRowHeight="15"/>
  <cols>
    <col min="1" max="1" width="23.5" customWidth="1"/>
  </cols>
  <sheetData>
    <row r="1" spans="1:11" ht="16">
      <c r="A1" s="996" t="str">
        <f>'CPCA-I-01'!A1:G1</f>
        <v>UNIVERSIDAD TECNOLÓGICA DE GUAYMAS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</row>
    <row r="2" spans="1:11" ht="15.75" customHeight="1">
      <c r="A2" s="993" t="s">
        <v>328</v>
      </c>
      <c r="B2" s="993"/>
      <c r="C2" s="993"/>
      <c r="D2" s="993"/>
      <c r="E2" s="993"/>
      <c r="F2" s="993"/>
      <c r="G2" s="993"/>
      <c r="H2" s="993"/>
      <c r="I2" s="993"/>
      <c r="J2" s="993"/>
      <c r="K2" s="993"/>
    </row>
    <row r="3" spans="1:11" ht="15.75" customHeight="1">
      <c r="A3" s="1051" t="str">
        <f>'CPCA-I-09'!A3:I3</f>
        <v>Del 01 de Enero al 31 de Diciembre 2024</v>
      </c>
      <c r="B3" s="1051"/>
      <c r="C3" s="1051"/>
      <c r="D3" s="1051"/>
      <c r="E3" s="1051"/>
      <c r="F3" s="1051"/>
      <c r="G3" s="1051"/>
      <c r="H3" s="1051"/>
      <c r="I3" s="1051"/>
      <c r="J3" s="1051"/>
      <c r="K3" s="1051"/>
    </row>
    <row r="4" spans="1:11" ht="16" thickBot="1">
      <c r="A4" s="1052" t="s">
        <v>82</v>
      </c>
      <c r="B4" s="1052"/>
      <c r="C4" s="1052"/>
      <c r="D4" s="1052"/>
      <c r="E4" s="1052"/>
      <c r="F4" s="1052"/>
      <c r="G4" s="1052"/>
      <c r="H4" s="1052"/>
      <c r="I4" s="1052"/>
      <c r="J4" s="1052"/>
      <c r="K4" s="1052"/>
    </row>
    <row r="5" spans="1:11" ht="85" thickBot="1">
      <c r="A5" s="476" t="s">
        <v>329</v>
      </c>
      <c r="B5" s="477" t="s">
        <v>330</v>
      </c>
      <c r="C5" s="477" t="s">
        <v>331</v>
      </c>
      <c r="D5" s="477" t="s">
        <v>332</v>
      </c>
      <c r="E5" s="477" t="s">
        <v>333</v>
      </c>
      <c r="F5" s="477" t="s">
        <v>334</v>
      </c>
      <c r="G5" s="477" t="s">
        <v>335</v>
      </c>
      <c r="H5" s="477" t="s">
        <v>336</v>
      </c>
      <c r="I5" s="673" t="s">
        <v>1809</v>
      </c>
      <c r="J5" s="673" t="s">
        <v>1810</v>
      </c>
      <c r="K5" s="673" t="s">
        <v>1811</v>
      </c>
    </row>
    <row r="6" spans="1:11">
      <c r="A6" s="469"/>
      <c r="B6" s="471"/>
      <c r="C6" s="471"/>
      <c r="D6" s="471"/>
      <c r="E6" s="471"/>
      <c r="F6" s="471"/>
      <c r="G6" s="471"/>
      <c r="H6" s="471"/>
      <c r="I6" s="471"/>
      <c r="J6" s="471"/>
      <c r="K6" s="471"/>
    </row>
    <row r="7" spans="1:11" ht="24">
      <c r="A7" s="478" t="s">
        <v>337</v>
      </c>
      <c r="B7" s="524">
        <f t="shared" ref="B7:J7" si="0">B8+B9+B10+B11</f>
        <v>0</v>
      </c>
      <c r="C7" s="524">
        <f t="shared" si="0"/>
        <v>0</v>
      </c>
      <c r="D7" s="524">
        <f t="shared" si="0"/>
        <v>0</v>
      </c>
      <c r="E7" s="524">
        <f t="shared" si="0"/>
        <v>0</v>
      </c>
      <c r="F7" s="524">
        <f t="shared" si="0"/>
        <v>0</v>
      </c>
      <c r="G7" s="524">
        <f t="shared" si="0"/>
        <v>0</v>
      </c>
      <c r="H7" s="524">
        <f t="shared" si="0"/>
        <v>0</v>
      </c>
      <c r="I7" s="524">
        <f t="shared" si="0"/>
        <v>0</v>
      </c>
      <c r="J7" s="524">
        <f t="shared" si="0"/>
        <v>0</v>
      </c>
      <c r="K7" s="524">
        <f>E7-J7</f>
        <v>0</v>
      </c>
    </row>
    <row r="8" spans="1:11">
      <c r="A8" s="479" t="s">
        <v>338</v>
      </c>
      <c r="B8" s="532">
        <v>0</v>
      </c>
      <c r="C8" s="532">
        <v>0</v>
      </c>
      <c r="D8" s="532">
        <v>0</v>
      </c>
      <c r="E8" s="532">
        <v>0</v>
      </c>
      <c r="F8" s="532">
        <v>0</v>
      </c>
      <c r="G8" s="532">
        <v>0</v>
      </c>
      <c r="H8" s="532">
        <v>0</v>
      </c>
      <c r="I8" s="532">
        <v>0</v>
      </c>
      <c r="J8" s="532">
        <v>0</v>
      </c>
      <c r="K8" s="524">
        <f t="shared" ref="K8:K11" si="1">E8-J8</f>
        <v>0</v>
      </c>
    </row>
    <row r="9" spans="1:11">
      <c r="A9" s="479" t="s">
        <v>339</v>
      </c>
      <c r="B9" s="532">
        <v>0</v>
      </c>
      <c r="C9" s="532"/>
      <c r="D9" s="532"/>
      <c r="E9" s="532">
        <v>0</v>
      </c>
      <c r="F9" s="532"/>
      <c r="G9" s="532"/>
      <c r="H9" s="532"/>
      <c r="I9" s="532"/>
      <c r="J9" s="532">
        <v>0</v>
      </c>
      <c r="K9" s="524">
        <f t="shared" si="1"/>
        <v>0</v>
      </c>
    </row>
    <row r="10" spans="1:11">
      <c r="A10" s="479" t="s">
        <v>340</v>
      </c>
      <c r="B10" s="532">
        <v>0</v>
      </c>
      <c r="C10" s="532">
        <v>0</v>
      </c>
      <c r="D10" s="532">
        <v>0</v>
      </c>
      <c r="E10" s="532">
        <v>0</v>
      </c>
      <c r="F10" s="532">
        <v>0</v>
      </c>
      <c r="G10" s="532">
        <v>0</v>
      </c>
      <c r="H10" s="532">
        <v>0</v>
      </c>
      <c r="I10" s="532">
        <v>0</v>
      </c>
      <c r="J10" s="532">
        <v>0</v>
      </c>
      <c r="K10" s="524">
        <f t="shared" si="1"/>
        <v>0</v>
      </c>
    </row>
    <row r="11" spans="1:11">
      <c r="A11" s="479" t="s">
        <v>341</v>
      </c>
      <c r="B11" s="532">
        <v>0</v>
      </c>
      <c r="C11" s="532"/>
      <c r="D11" s="532"/>
      <c r="E11" s="532">
        <v>0</v>
      </c>
      <c r="F11" s="532"/>
      <c r="G11" s="532"/>
      <c r="H11" s="532"/>
      <c r="I11" s="532"/>
      <c r="J11" s="532">
        <v>0</v>
      </c>
      <c r="K11" s="524">
        <f t="shared" si="1"/>
        <v>0</v>
      </c>
    </row>
    <row r="12" spans="1:11">
      <c r="A12" s="470"/>
      <c r="B12" s="524"/>
      <c r="C12" s="524"/>
      <c r="D12" s="524"/>
      <c r="E12" s="524"/>
      <c r="F12" s="524"/>
      <c r="G12" s="524"/>
      <c r="H12" s="524"/>
      <c r="I12" s="524"/>
      <c r="J12" s="524"/>
      <c r="K12" s="524"/>
    </row>
    <row r="13" spans="1:11">
      <c r="A13" s="478" t="s">
        <v>342</v>
      </c>
      <c r="B13" s="524">
        <f t="shared" ref="B13:J13" si="2">B14+B15+B16+B17</f>
        <v>0</v>
      </c>
      <c r="C13" s="524">
        <f t="shared" si="2"/>
        <v>0</v>
      </c>
      <c r="D13" s="524">
        <f t="shared" si="2"/>
        <v>0</v>
      </c>
      <c r="E13" s="524">
        <f t="shared" si="2"/>
        <v>0</v>
      </c>
      <c r="F13" s="524">
        <f t="shared" si="2"/>
        <v>0</v>
      </c>
      <c r="G13" s="524">
        <f t="shared" si="2"/>
        <v>0</v>
      </c>
      <c r="H13" s="524">
        <f t="shared" si="2"/>
        <v>0</v>
      </c>
      <c r="I13" s="524">
        <f t="shared" si="2"/>
        <v>0</v>
      </c>
      <c r="J13" s="524">
        <f t="shared" si="2"/>
        <v>0</v>
      </c>
      <c r="K13" s="524">
        <f>E13-J13</f>
        <v>0</v>
      </c>
    </row>
    <row r="14" spans="1:11">
      <c r="A14" s="479" t="s">
        <v>343</v>
      </c>
      <c r="B14" s="532">
        <v>0</v>
      </c>
      <c r="C14" s="532"/>
      <c r="D14" s="532"/>
      <c r="E14" s="532">
        <v>0</v>
      </c>
      <c r="F14" s="532"/>
      <c r="G14" s="532"/>
      <c r="H14" s="532"/>
      <c r="I14" s="532"/>
      <c r="J14" s="532"/>
      <c r="K14" s="524">
        <f t="shared" ref="K14:K17" si="3">E14-J14</f>
        <v>0</v>
      </c>
    </row>
    <row r="15" spans="1:11">
      <c r="A15" s="479" t="s">
        <v>344</v>
      </c>
      <c r="B15" s="532">
        <v>0</v>
      </c>
      <c r="C15" s="532"/>
      <c r="D15" s="532">
        <v>0</v>
      </c>
      <c r="E15" s="532">
        <v>0</v>
      </c>
      <c r="F15" s="532">
        <v>0</v>
      </c>
      <c r="G15" s="532">
        <v>0</v>
      </c>
      <c r="H15" s="532">
        <v>0</v>
      </c>
      <c r="I15" s="532">
        <v>0</v>
      </c>
      <c r="J15" s="532">
        <v>0</v>
      </c>
      <c r="K15" s="524">
        <f t="shared" si="3"/>
        <v>0</v>
      </c>
    </row>
    <row r="16" spans="1:11">
      <c r="A16" s="479" t="s">
        <v>345</v>
      </c>
      <c r="B16" s="532">
        <v>0</v>
      </c>
      <c r="C16" s="532">
        <v>0</v>
      </c>
      <c r="D16" s="532"/>
      <c r="E16" s="532">
        <v>0</v>
      </c>
      <c r="F16" s="532"/>
      <c r="G16" s="532"/>
      <c r="H16" s="532"/>
      <c r="I16" s="532"/>
      <c r="J16" s="532"/>
      <c r="K16" s="524">
        <f t="shared" si="3"/>
        <v>0</v>
      </c>
    </row>
    <row r="17" spans="1:11">
      <c r="A17" s="479" t="s">
        <v>346</v>
      </c>
      <c r="B17" s="532">
        <v>0</v>
      </c>
      <c r="C17" s="532"/>
      <c r="D17" s="532"/>
      <c r="E17" s="532">
        <v>0</v>
      </c>
      <c r="F17" s="532"/>
      <c r="G17" s="532"/>
      <c r="H17" s="532"/>
      <c r="I17" s="532"/>
      <c r="J17" s="532"/>
      <c r="K17" s="524">
        <f t="shared" si="3"/>
        <v>0</v>
      </c>
    </row>
    <row r="18" spans="1:11">
      <c r="A18" s="470"/>
      <c r="B18" s="524">
        <v>0</v>
      </c>
      <c r="C18" s="524"/>
      <c r="D18" s="524"/>
      <c r="E18" s="524"/>
      <c r="F18" s="524"/>
      <c r="G18" s="524"/>
      <c r="H18" s="524"/>
      <c r="I18" s="524"/>
      <c r="J18" s="524"/>
      <c r="K18" s="524"/>
    </row>
    <row r="19" spans="1:11" ht="24">
      <c r="A19" s="478" t="s">
        <v>347</v>
      </c>
      <c r="B19" s="524">
        <f>B7+B13</f>
        <v>0</v>
      </c>
      <c r="C19" s="524">
        <f t="shared" ref="C19:J19" si="4">C7+C13</f>
        <v>0</v>
      </c>
      <c r="D19" s="524">
        <f t="shared" si="4"/>
        <v>0</v>
      </c>
      <c r="E19" s="524">
        <f t="shared" si="4"/>
        <v>0</v>
      </c>
      <c r="F19" s="524">
        <f t="shared" si="4"/>
        <v>0</v>
      </c>
      <c r="G19" s="524">
        <f t="shared" si="4"/>
        <v>0</v>
      </c>
      <c r="H19" s="524">
        <f t="shared" si="4"/>
        <v>0</v>
      </c>
      <c r="I19" s="524">
        <f t="shared" si="4"/>
        <v>0</v>
      </c>
      <c r="J19" s="524">
        <f t="shared" si="4"/>
        <v>0</v>
      </c>
      <c r="K19" s="524">
        <f>E19-J19</f>
        <v>0</v>
      </c>
    </row>
    <row r="20" spans="1:11" ht="16" thickBot="1">
      <c r="A20" s="480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</sheetData>
  <mergeCells count="4">
    <mergeCell ref="A1:K1"/>
    <mergeCell ref="A2:K2"/>
    <mergeCell ref="A3:K3"/>
    <mergeCell ref="A4:K4"/>
  </mergeCells>
  <printOptions horizontalCentered="1"/>
  <pageMargins left="0.23622047244094491" right="0.23622047244094491" top="0.74803149606299213" bottom="0.74803149606299213" header="0.31496062992125984" footer="0.31496062992125984"/>
  <pageSetup scale="8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6"/>
  <dimension ref="A1:I49"/>
  <sheetViews>
    <sheetView view="pageBreakPreview" topLeftCell="A20" zoomScale="90" zoomScaleSheetLayoutView="90" workbookViewId="0">
      <selection activeCell="E49" sqref="E49"/>
    </sheetView>
  </sheetViews>
  <sheetFormatPr baseColWidth="10" defaultColWidth="11.33203125" defaultRowHeight="14"/>
  <cols>
    <col min="1" max="1" width="18.83203125" style="3" customWidth="1"/>
    <col min="2" max="7" width="11.33203125" style="3"/>
    <col min="8" max="8" width="12.1640625" style="3" customWidth="1"/>
    <col min="9" max="9" width="14.33203125" style="3" customWidth="1"/>
    <col min="10" max="16384" width="11.33203125" style="3"/>
  </cols>
  <sheetData>
    <row r="1" spans="1:9" ht="16">
      <c r="A1" s="1070" t="str">
        <f>'CPCA-I-01'!A1:G1</f>
        <v>UNIVERSIDAD TECNOLÓGICA DE GUAYMAS</v>
      </c>
      <c r="B1" s="1070"/>
      <c r="C1" s="1070"/>
      <c r="D1" s="1070"/>
      <c r="E1" s="1070"/>
      <c r="F1" s="1070"/>
      <c r="G1" s="1070"/>
      <c r="H1" s="1070"/>
      <c r="I1" s="1070"/>
    </row>
    <row r="2" spans="1:9" ht="16">
      <c r="A2" s="1071" t="s">
        <v>8</v>
      </c>
      <c r="B2" s="1071"/>
      <c r="C2" s="1071"/>
      <c r="D2" s="1071"/>
      <c r="E2" s="1071"/>
      <c r="F2" s="1071"/>
      <c r="G2" s="1071"/>
      <c r="H2" s="1071"/>
      <c r="I2" s="1071"/>
    </row>
    <row r="3" spans="1:9">
      <c r="A3" s="1013" t="str">
        <f>'CPCA-I-01'!A3:G3</f>
        <v>Al 31 de diciembre del 2024</v>
      </c>
      <c r="B3" s="1013"/>
      <c r="C3" s="1013"/>
      <c r="D3" s="1013"/>
      <c r="E3" s="1013"/>
      <c r="F3" s="1013"/>
      <c r="G3" s="1013"/>
      <c r="H3" s="1013"/>
      <c r="I3" s="1013"/>
    </row>
    <row r="4" spans="1:9" ht="18" customHeight="1" thickBot="1">
      <c r="A4" s="5"/>
      <c r="B4" s="1072" t="s">
        <v>903</v>
      </c>
      <c r="C4" s="1072"/>
      <c r="D4" s="1072"/>
      <c r="E4" s="1072"/>
      <c r="F4" s="1072"/>
      <c r="G4" s="1072"/>
      <c r="H4" s="244"/>
      <c r="I4" s="5"/>
    </row>
    <row r="5" spans="1:9">
      <c r="A5" s="7"/>
      <c r="B5" s="8"/>
      <c r="C5" s="8"/>
      <c r="D5" s="8"/>
      <c r="E5" s="8"/>
      <c r="F5" s="8"/>
      <c r="G5" s="8"/>
      <c r="H5" s="8"/>
      <c r="I5" s="9"/>
    </row>
    <row r="6" spans="1:9">
      <c r="A6" s="10"/>
      <c r="B6" s="11"/>
      <c r="C6" s="11"/>
      <c r="D6" s="11"/>
      <c r="E6" s="11"/>
      <c r="F6" s="11"/>
      <c r="G6" s="11"/>
      <c r="H6" s="11"/>
      <c r="I6" s="12"/>
    </row>
    <row r="7" spans="1:9">
      <c r="A7" s="13" t="s">
        <v>348</v>
      </c>
      <c r="B7" s="11"/>
      <c r="C7" s="11"/>
      <c r="D7" s="11"/>
      <c r="E7" s="11"/>
      <c r="F7" s="11"/>
      <c r="G7" s="11"/>
      <c r="H7" s="11"/>
      <c r="I7" s="12"/>
    </row>
    <row r="8" spans="1:9">
      <c r="A8" s="13"/>
      <c r="B8" s="11"/>
      <c r="C8" s="11"/>
      <c r="D8" s="11"/>
      <c r="E8" s="11"/>
      <c r="F8" s="11"/>
      <c r="G8" s="11"/>
      <c r="H8" s="11"/>
      <c r="I8" s="12"/>
    </row>
    <row r="9" spans="1:9">
      <c r="A9" s="13"/>
      <c r="B9" s="11"/>
      <c r="C9" s="11"/>
      <c r="D9" s="11"/>
      <c r="E9" s="11"/>
      <c r="F9" s="11"/>
      <c r="G9" s="11"/>
      <c r="H9" s="11"/>
      <c r="I9" s="12"/>
    </row>
    <row r="10" spans="1:9">
      <c r="A10" s="13"/>
      <c r="B10" s="11"/>
      <c r="C10" s="11"/>
      <c r="D10" s="11"/>
      <c r="E10" s="11"/>
      <c r="F10" s="11"/>
      <c r="G10" s="11"/>
      <c r="H10" s="11"/>
      <c r="I10" s="12"/>
    </row>
    <row r="11" spans="1:9">
      <c r="A11" s="13"/>
      <c r="B11" s="11"/>
      <c r="C11" s="11"/>
      <c r="D11" s="11"/>
      <c r="E11" s="11"/>
      <c r="F11" s="11"/>
      <c r="G11" s="11"/>
      <c r="H11" s="11"/>
      <c r="I11" s="12"/>
    </row>
    <row r="12" spans="1:9" ht="15.75" customHeight="1">
      <c r="A12" s="10"/>
      <c r="B12" s="11"/>
      <c r="C12" s="14"/>
      <c r="D12" s="14"/>
      <c r="E12" s="14"/>
      <c r="F12" s="14"/>
      <c r="G12" s="14"/>
      <c r="H12" s="14"/>
      <c r="I12" s="12"/>
    </row>
    <row r="13" spans="1:9" ht="15" customHeight="1" thickBot="1">
      <c r="A13" s="15"/>
      <c r="B13" s="1"/>
      <c r="C13" s="16"/>
      <c r="D13" s="16"/>
      <c r="E13" s="16"/>
      <c r="F13" s="16"/>
      <c r="G13" s="16"/>
      <c r="H13" s="16"/>
      <c r="I13" s="2"/>
    </row>
    <row r="14" spans="1:9" ht="15" customHeight="1" thickBot="1">
      <c r="A14" s="10"/>
      <c r="B14" s="11"/>
      <c r="C14" s="14"/>
      <c r="D14" s="14"/>
      <c r="E14" s="14"/>
      <c r="F14" s="14"/>
      <c r="G14" s="14"/>
      <c r="H14" s="14"/>
      <c r="I14" s="12"/>
    </row>
    <row r="15" spans="1:9" ht="15" customHeight="1">
      <c r="A15" s="10"/>
      <c r="B15" s="11"/>
      <c r="C15" s="1061" t="s">
        <v>1653</v>
      </c>
      <c r="D15" s="1062"/>
      <c r="E15" s="1062"/>
      <c r="F15" s="1062"/>
      <c r="G15" s="1062"/>
      <c r="H15" s="1063"/>
      <c r="I15" s="12"/>
    </row>
    <row r="16" spans="1:9" ht="15" customHeight="1">
      <c r="A16" s="10"/>
      <c r="B16" s="11"/>
      <c r="C16" s="1064"/>
      <c r="D16" s="1065"/>
      <c r="E16" s="1065"/>
      <c r="F16" s="1065"/>
      <c r="G16" s="1065"/>
      <c r="H16" s="1066"/>
      <c r="I16" s="12"/>
    </row>
    <row r="17" spans="1:9" ht="15" customHeight="1">
      <c r="A17" s="10"/>
      <c r="B17" s="11"/>
      <c r="C17" s="1064"/>
      <c r="D17" s="1065"/>
      <c r="E17" s="1065"/>
      <c r="F17" s="1065"/>
      <c r="G17" s="1065"/>
      <c r="H17" s="1066"/>
      <c r="I17" s="12"/>
    </row>
    <row r="18" spans="1:9" ht="15" customHeight="1">
      <c r="A18" s="13" t="s">
        <v>349</v>
      </c>
      <c r="B18" s="11"/>
      <c r="C18" s="1064"/>
      <c r="D18" s="1065"/>
      <c r="E18" s="1065"/>
      <c r="F18" s="1065"/>
      <c r="G18" s="1065"/>
      <c r="H18" s="1066"/>
      <c r="I18" s="12"/>
    </row>
    <row r="19" spans="1:9" ht="15" customHeight="1">
      <c r="A19" s="10"/>
      <c r="B19" s="11"/>
      <c r="C19" s="1064"/>
      <c r="D19" s="1065"/>
      <c r="E19" s="1065"/>
      <c r="F19" s="1065"/>
      <c r="G19" s="1065"/>
      <c r="H19" s="1066"/>
      <c r="I19" s="12"/>
    </row>
    <row r="20" spans="1:9" ht="15" customHeight="1">
      <c r="A20" s="10"/>
      <c r="B20" s="11"/>
      <c r="C20" s="1064"/>
      <c r="D20" s="1065"/>
      <c r="E20" s="1065"/>
      <c r="F20" s="1065"/>
      <c r="G20" s="1065"/>
      <c r="H20" s="1066"/>
      <c r="I20" s="12"/>
    </row>
    <row r="21" spans="1:9" ht="15" customHeight="1">
      <c r="A21" s="10"/>
      <c r="B21" s="11"/>
      <c r="C21" s="1064"/>
      <c r="D21" s="1065"/>
      <c r="E21" s="1065"/>
      <c r="F21" s="1065"/>
      <c r="G21" s="1065"/>
      <c r="H21" s="1066"/>
      <c r="I21" s="12"/>
    </row>
    <row r="22" spans="1:9" ht="15" customHeight="1">
      <c r="A22" s="10"/>
      <c r="B22" s="11"/>
      <c r="C22" s="1064"/>
      <c r="D22" s="1065"/>
      <c r="E22" s="1065"/>
      <c r="F22" s="1065"/>
      <c r="G22" s="1065"/>
      <c r="H22" s="1066"/>
      <c r="I22" s="12"/>
    </row>
    <row r="23" spans="1:9" ht="15" customHeight="1">
      <c r="A23" s="10"/>
      <c r="B23" s="11"/>
      <c r="C23" s="1064"/>
      <c r="D23" s="1065"/>
      <c r="E23" s="1065"/>
      <c r="F23" s="1065"/>
      <c r="G23" s="1065"/>
      <c r="H23" s="1066"/>
      <c r="I23" s="12"/>
    </row>
    <row r="24" spans="1:9" ht="15" customHeight="1">
      <c r="A24" s="10"/>
      <c r="B24" s="11"/>
      <c r="C24" s="1064"/>
      <c r="D24" s="1065"/>
      <c r="E24" s="1065"/>
      <c r="F24" s="1065"/>
      <c r="G24" s="1065"/>
      <c r="H24" s="1066"/>
      <c r="I24" s="12"/>
    </row>
    <row r="25" spans="1:9" ht="15" customHeight="1">
      <c r="A25" s="10"/>
      <c r="B25" s="11"/>
      <c r="C25" s="1064"/>
      <c r="D25" s="1065"/>
      <c r="E25" s="1065"/>
      <c r="F25" s="1065"/>
      <c r="G25" s="1065"/>
      <c r="H25" s="1066"/>
      <c r="I25" s="12"/>
    </row>
    <row r="26" spans="1:9" ht="14.25" customHeight="1">
      <c r="A26" s="10"/>
      <c r="B26" s="11"/>
      <c r="C26" s="1064"/>
      <c r="D26" s="1065"/>
      <c r="E26" s="1065"/>
      <c r="F26" s="1065"/>
      <c r="G26" s="1065"/>
      <c r="H26" s="1066"/>
      <c r="I26" s="12"/>
    </row>
    <row r="27" spans="1:9" ht="15.75" customHeight="1">
      <c r="A27" s="10"/>
      <c r="B27" s="11"/>
      <c r="C27" s="1064"/>
      <c r="D27" s="1065"/>
      <c r="E27" s="1065"/>
      <c r="F27" s="1065"/>
      <c r="G27" s="1065"/>
      <c r="H27" s="1066"/>
      <c r="I27" s="12"/>
    </row>
    <row r="28" spans="1:9">
      <c r="A28" s="10"/>
      <c r="B28" s="11"/>
      <c r="C28" s="1064"/>
      <c r="D28" s="1065"/>
      <c r="E28" s="1065"/>
      <c r="F28" s="1065"/>
      <c r="G28" s="1065"/>
      <c r="H28" s="1066"/>
      <c r="I28" s="12"/>
    </row>
    <row r="29" spans="1:9" ht="15" thickBot="1">
      <c r="A29" s="10"/>
      <c r="B29" s="11"/>
      <c r="C29" s="1067"/>
      <c r="D29" s="1068"/>
      <c r="E29" s="1068"/>
      <c r="F29" s="1068"/>
      <c r="G29" s="1068"/>
      <c r="H29" s="1069"/>
      <c r="I29" s="12"/>
    </row>
    <row r="30" spans="1:9" ht="15" thickBot="1">
      <c r="A30" s="15"/>
      <c r="B30" s="1"/>
      <c r="C30" s="1"/>
      <c r="D30" s="1"/>
      <c r="E30" s="1"/>
      <c r="F30" s="1"/>
      <c r="G30" s="1"/>
      <c r="H30" s="1"/>
      <c r="I30" s="2"/>
    </row>
    <row r="31" spans="1:9">
      <c r="A31" s="10"/>
      <c r="B31" s="11"/>
      <c r="C31" s="11"/>
      <c r="D31" s="11"/>
      <c r="E31" s="11"/>
      <c r="F31" s="11"/>
      <c r="G31" s="11"/>
      <c r="H31" s="11"/>
      <c r="I31" s="12"/>
    </row>
    <row r="32" spans="1:9">
      <c r="A32" s="13" t="s">
        <v>350</v>
      </c>
      <c r="B32" s="11"/>
      <c r="C32" s="11"/>
      <c r="D32" s="11"/>
      <c r="E32" s="11"/>
      <c r="F32" s="11"/>
      <c r="G32" s="11"/>
      <c r="H32" s="11"/>
      <c r="I32" s="12"/>
    </row>
    <row r="33" spans="1:9">
      <c r="A33" s="10"/>
      <c r="B33" s="11"/>
      <c r="C33" s="11"/>
      <c r="D33" s="11"/>
      <c r="E33" s="11"/>
      <c r="F33" s="11"/>
      <c r="G33" s="11"/>
      <c r="H33" s="11"/>
      <c r="I33" s="12"/>
    </row>
    <row r="34" spans="1:9">
      <c r="A34" s="10"/>
      <c r="B34" s="11"/>
      <c r="C34" s="11"/>
      <c r="D34" s="11"/>
      <c r="E34" s="11"/>
      <c r="F34" s="11"/>
      <c r="G34" s="11"/>
      <c r="H34" s="11"/>
      <c r="I34" s="12"/>
    </row>
    <row r="35" spans="1:9">
      <c r="A35" s="10"/>
      <c r="B35" s="11"/>
      <c r="C35" s="11"/>
      <c r="D35" s="11"/>
      <c r="E35" s="11"/>
      <c r="F35" s="11"/>
      <c r="G35" s="11"/>
      <c r="H35" s="11"/>
      <c r="I35" s="12"/>
    </row>
    <row r="36" spans="1:9">
      <c r="A36" s="10"/>
      <c r="B36" s="11"/>
      <c r="C36" s="11"/>
      <c r="D36" s="11"/>
      <c r="E36" s="11"/>
      <c r="F36" s="11"/>
      <c r="G36" s="11"/>
      <c r="H36" s="11"/>
      <c r="I36" s="12"/>
    </row>
    <row r="37" spans="1:9">
      <c r="A37" s="10"/>
      <c r="B37" s="11"/>
      <c r="C37" s="11"/>
      <c r="D37" s="11"/>
      <c r="E37" s="11"/>
      <c r="F37" s="11"/>
      <c r="G37" s="11"/>
      <c r="H37" s="11"/>
      <c r="I37" s="12"/>
    </row>
    <row r="38" spans="1:9">
      <c r="A38" s="10"/>
      <c r="B38" s="11"/>
      <c r="C38" s="11"/>
      <c r="D38" s="11"/>
      <c r="E38" s="11"/>
      <c r="F38" s="11"/>
      <c r="G38" s="11"/>
      <c r="H38" s="11"/>
      <c r="I38" s="12"/>
    </row>
    <row r="39" spans="1:9">
      <c r="A39" s="10"/>
      <c r="B39" s="11"/>
      <c r="C39" s="11"/>
      <c r="D39" s="11"/>
      <c r="E39" s="11"/>
      <c r="F39" s="11"/>
      <c r="G39" s="11"/>
      <c r="H39" s="11"/>
      <c r="I39" s="12"/>
    </row>
    <row r="40" spans="1:9" ht="15" thickBot="1">
      <c r="A40" s="15"/>
      <c r="B40" s="1"/>
      <c r="C40" s="1"/>
      <c r="D40" s="1"/>
      <c r="E40" s="1"/>
      <c r="F40" s="1"/>
      <c r="G40" s="1"/>
      <c r="H40" s="1"/>
      <c r="I40" s="2"/>
    </row>
    <row r="41" spans="1:9">
      <c r="A41" s="3" t="s">
        <v>240</v>
      </c>
    </row>
    <row r="47" spans="1:9">
      <c r="A47" s="11"/>
      <c r="B47" s="11"/>
      <c r="C47" s="11"/>
      <c r="D47" s="11"/>
      <c r="E47" s="11"/>
      <c r="F47" s="11"/>
      <c r="G47" s="11"/>
      <c r="H47" s="11"/>
      <c r="I47" s="11"/>
    </row>
    <row r="48" spans="1:9">
      <c r="A48" s="11"/>
      <c r="B48" s="11"/>
      <c r="C48" s="11"/>
      <c r="D48" s="11"/>
      <c r="E48" s="11"/>
      <c r="F48" s="11"/>
      <c r="G48" s="11"/>
      <c r="H48" s="11"/>
      <c r="I48" s="11"/>
    </row>
    <row r="49" spans="1:9">
      <c r="A49" s="11"/>
      <c r="B49" s="11"/>
      <c r="C49" s="11"/>
      <c r="D49" s="11"/>
      <c r="E49" s="11"/>
      <c r="F49" s="11"/>
      <c r="G49" s="11"/>
      <c r="H49" s="11"/>
      <c r="I49" s="11"/>
    </row>
  </sheetData>
  <mergeCells count="5">
    <mergeCell ref="C15:H29"/>
    <mergeCell ref="A1:I1"/>
    <mergeCell ref="A2:I2"/>
    <mergeCell ref="A3:I3"/>
    <mergeCell ref="B4:G4"/>
  </mergeCells>
  <pageMargins left="0.43307086614173229" right="0.31496062992125984" top="0.55118110236220474" bottom="0.74803149606299213" header="0.31496062992125984" footer="0.31496062992125984"/>
  <pageSetup scale="8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">
    <tabColor rgb="FF92D050"/>
  </sheetPr>
  <dimension ref="A1:J49"/>
  <sheetViews>
    <sheetView view="pageBreakPreview" topLeftCell="A28" zoomScaleSheetLayoutView="100" workbookViewId="0">
      <selection activeCell="G32" sqref="G32"/>
    </sheetView>
  </sheetViews>
  <sheetFormatPr baseColWidth="10" defaultColWidth="11.33203125" defaultRowHeight="14"/>
  <cols>
    <col min="1" max="1" width="3.6640625" style="3" customWidth="1"/>
    <col min="2" max="8" width="11.33203125" style="3"/>
    <col min="9" max="9" width="12.33203125" style="3" customWidth="1"/>
    <col min="10" max="16384" width="11.33203125" style="3"/>
  </cols>
  <sheetData>
    <row r="1" spans="1:10" ht="16">
      <c r="A1" s="1070" t="str">
        <f>'CPCA-I-01'!A1:G1</f>
        <v>UNIVERSIDAD TECNOLÓGICA DE GUAYMAS</v>
      </c>
      <c r="B1" s="1070"/>
      <c r="C1" s="1070"/>
      <c r="D1" s="1070"/>
      <c r="E1" s="1070"/>
      <c r="F1" s="1070"/>
      <c r="G1" s="1070"/>
      <c r="H1" s="1070"/>
      <c r="I1" s="1070"/>
      <c r="J1" s="1070"/>
    </row>
    <row r="2" spans="1:10" ht="16">
      <c r="A2" s="1071" t="s">
        <v>9</v>
      </c>
      <c r="B2" s="1071"/>
      <c r="C2" s="1071"/>
      <c r="D2" s="1071"/>
      <c r="E2" s="1071"/>
      <c r="F2" s="1071"/>
      <c r="G2" s="1071"/>
      <c r="H2" s="1071"/>
      <c r="I2" s="1071"/>
      <c r="J2" s="1071"/>
    </row>
    <row r="3" spans="1:10">
      <c r="A3" s="1013" t="str">
        <f>'CPCA-I-01'!A3:G3</f>
        <v>Al 31 de diciembre del 2024</v>
      </c>
      <c r="B3" s="1013"/>
      <c r="C3" s="1013"/>
      <c r="D3" s="1013"/>
      <c r="E3" s="1013"/>
      <c r="F3" s="1013"/>
      <c r="G3" s="1013"/>
      <c r="H3" s="1013"/>
      <c r="I3" s="1013"/>
      <c r="J3" s="1013"/>
    </row>
    <row r="4" spans="1:10" ht="18" customHeight="1" thickBot="1">
      <c r="A4" s="1082" t="s">
        <v>904</v>
      </c>
      <c r="B4" s="1082"/>
      <c r="C4" s="1082"/>
      <c r="D4" s="1082"/>
      <c r="E4" s="1082"/>
      <c r="F4" s="1082"/>
      <c r="G4" s="1082"/>
      <c r="H4" s="1082"/>
      <c r="I4" s="4"/>
    </row>
    <row r="5" spans="1:10">
      <c r="A5" s="7"/>
      <c r="B5" s="8"/>
      <c r="C5" s="8"/>
      <c r="D5" s="8"/>
      <c r="E5" s="8"/>
      <c r="F5" s="8"/>
      <c r="G5" s="8"/>
      <c r="H5" s="8"/>
      <c r="I5" s="8"/>
      <c r="J5" s="9"/>
    </row>
    <row r="6" spans="1:10">
      <c r="A6" s="10"/>
      <c r="B6" s="11"/>
      <c r="C6" s="11"/>
      <c r="D6" s="11"/>
      <c r="E6" s="11"/>
      <c r="F6" s="11"/>
      <c r="G6" s="11"/>
      <c r="H6" s="11"/>
      <c r="I6" s="11"/>
      <c r="J6" s="12"/>
    </row>
    <row r="7" spans="1:10">
      <c r="A7" s="10"/>
      <c r="B7" s="11"/>
      <c r="C7" s="11"/>
      <c r="D7" s="11"/>
      <c r="E7" s="11"/>
      <c r="F7" s="11"/>
      <c r="G7" s="11"/>
      <c r="H7" s="11"/>
      <c r="I7" s="11"/>
      <c r="J7" s="12"/>
    </row>
    <row r="8" spans="1:10" ht="6" customHeight="1">
      <c r="A8" s="10"/>
      <c r="B8" s="11"/>
      <c r="C8" s="11"/>
      <c r="D8" s="11"/>
      <c r="E8" s="11"/>
      <c r="F8" s="11"/>
      <c r="G8" s="11"/>
      <c r="H8" s="11"/>
      <c r="I8" s="11"/>
      <c r="J8" s="12"/>
    </row>
    <row r="9" spans="1:10" ht="9" customHeight="1" thickBot="1">
      <c r="A9" s="10"/>
      <c r="B9" s="11"/>
      <c r="C9" s="11"/>
      <c r="D9" s="11"/>
      <c r="E9" s="11"/>
      <c r="F9" s="11"/>
      <c r="G9" s="11"/>
      <c r="H9" s="11"/>
      <c r="I9" s="11"/>
      <c r="J9" s="12"/>
    </row>
    <row r="10" spans="1:10" ht="16.5" customHeight="1">
      <c r="A10" s="10"/>
      <c r="B10" s="11"/>
      <c r="C10" s="1073" t="s">
        <v>905</v>
      </c>
      <c r="D10" s="1074"/>
      <c r="E10" s="1074"/>
      <c r="F10" s="1074"/>
      <c r="G10" s="1074"/>
      <c r="H10" s="1075"/>
      <c r="I10" s="11"/>
      <c r="J10" s="12"/>
    </row>
    <row r="11" spans="1:10">
      <c r="A11" s="10"/>
      <c r="B11" s="11"/>
      <c r="C11" s="1076"/>
      <c r="D11" s="1077"/>
      <c r="E11" s="1077"/>
      <c r="F11" s="1077"/>
      <c r="G11" s="1077"/>
      <c r="H11" s="1078"/>
      <c r="I11" s="11"/>
      <c r="J11" s="12"/>
    </row>
    <row r="12" spans="1:10">
      <c r="A12" s="10"/>
      <c r="B12" s="11"/>
      <c r="C12" s="1076"/>
      <c r="D12" s="1077"/>
      <c r="E12" s="1077"/>
      <c r="F12" s="1077"/>
      <c r="G12" s="1077"/>
      <c r="H12" s="1078"/>
      <c r="I12" s="11"/>
      <c r="J12" s="12"/>
    </row>
    <row r="13" spans="1:10">
      <c r="A13" s="10"/>
      <c r="B13" s="11"/>
      <c r="C13" s="1076"/>
      <c r="D13" s="1077"/>
      <c r="E13" s="1077"/>
      <c r="F13" s="1077"/>
      <c r="G13" s="1077"/>
      <c r="H13" s="1078"/>
      <c r="I13" s="11"/>
      <c r="J13" s="12"/>
    </row>
    <row r="14" spans="1:10">
      <c r="A14" s="10"/>
      <c r="B14" s="11"/>
      <c r="C14" s="1076"/>
      <c r="D14" s="1077"/>
      <c r="E14" s="1077"/>
      <c r="F14" s="1077"/>
      <c r="G14" s="1077"/>
      <c r="H14" s="1078"/>
      <c r="I14" s="11"/>
      <c r="J14" s="12"/>
    </row>
    <row r="15" spans="1:10">
      <c r="A15" s="10"/>
      <c r="B15" s="11"/>
      <c r="C15" s="1076"/>
      <c r="D15" s="1077"/>
      <c r="E15" s="1077"/>
      <c r="F15" s="1077"/>
      <c r="G15" s="1077"/>
      <c r="H15" s="1078"/>
      <c r="I15" s="11"/>
      <c r="J15" s="12"/>
    </row>
    <row r="16" spans="1:10" ht="15" thickBot="1">
      <c r="A16" s="10"/>
      <c r="B16" s="11"/>
      <c r="C16" s="1079"/>
      <c r="D16" s="1080"/>
      <c r="E16" s="1080"/>
      <c r="F16" s="1080"/>
      <c r="G16" s="1080"/>
      <c r="H16" s="1081"/>
      <c r="I16" s="11"/>
      <c r="J16" s="12"/>
    </row>
    <row r="17" spans="1:10">
      <c r="A17" s="10"/>
      <c r="B17" s="11"/>
      <c r="C17" s="11"/>
      <c r="D17" s="11"/>
      <c r="E17" s="11"/>
      <c r="F17" s="11"/>
      <c r="G17" s="11"/>
      <c r="H17" s="11"/>
      <c r="I17" s="11"/>
      <c r="J17" s="12"/>
    </row>
    <row r="18" spans="1:10">
      <c r="A18" s="10"/>
      <c r="B18" s="11"/>
      <c r="C18" s="17" t="s">
        <v>351</v>
      </c>
      <c r="D18" s="11"/>
      <c r="E18" s="11"/>
      <c r="F18" s="11"/>
      <c r="G18" s="11"/>
      <c r="H18" s="11"/>
      <c r="I18" s="11"/>
      <c r="J18" s="12"/>
    </row>
    <row r="19" spans="1:10" ht="9.75" customHeight="1" thickBot="1">
      <c r="A19" s="10"/>
      <c r="B19" s="11"/>
      <c r="C19" s="17"/>
      <c r="D19" s="11"/>
      <c r="E19" s="11"/>
      <c r="F19" s="11"/>
      <c r="G19" s="11"/>
      <c r="H19" s="11"/>
      <c r="I19" s="11"/>
      <c r="J19" s="12"/>
    </row>
    <row r="20" spans="1:10">
      <c r="A20" s="10"/>
      <c r="B20" s="11"/>
      <c r="C20" s="18" t="s">
        <v>1654</v>
      </c>
      <c r="D20" s="8"/>
      <c r="E20" s="8"/>
      <c r="F20" s="8"/>
      <c r="G20" s="8"/>
      <c r="H20" s="9"/>
      <c r="I20" s="11"/>
      <c r="J20" s="12"/>
    </row>
    <row r="21" spans="1:10">
      <c r="A21" s="10"/>
      <c r="B21" s="11"/>
      <c r="C21" s="13" t="s">
        <v>1655</v>
      </c>
      <c r="D21" s="11"/>
      <c r="E21" s="11"/>
      <c r="F21" s="11"/>
      <c r="G21" s="11"/>
      <c r="H21" s="12"/>
      <c r="I21" s="11"/>
      <c r="J21" s="12"/>
    </row>
    <row r="22" spans="1:10">
      <c r="A22" s="10"/>
      <c r="B22" s="11"/>
      <c r="C22" s="13" t="s">
        <v>1656</v>
      </c>
      <c r="D22" s="11"/>
      <c r="E22" s="11"/>
      <c r="F22" s="11"/>
      <c r="G22" s="11"/>
      <c r="H22" s="12"/>
      <c r="I22" s="11"/>
      <c r="J22" s="12"/>
    </row>
    <row r="23" spans="1:10" ht="15" thickBot="1">
      <c r="A23" s="10"/>
      <c r="B23" s="11"/>
      <c r="C23" s="19" t="s">
        <v>1657</v>
      </c>
      <c r="D23" s="1"/>
      <c r="E23" s="1"/>
      <c r="F23" s="1"/>
      <c r="G23" s="1"/>
      <c r="H23" s="2"/>
      <c r="I23" s="11"/>
      <c r="J23" s="12"/>
    </row>
    <row r="24" spans="1:10">
      <c r="A24" s="10"/>
      <c r="B24" s="11"/>
      <c r="C24" s="11"/>
      <c r="D24" s="11"/>
      <c r="E24" s="11"/>
      <c r="F24" s="11"/>
      <c r="G24" s="11"/>
      <c r="H24" s="11"/>
      <c r="I24" s="11"/>
      <c r="J24" s="12"/>
    </row>
    <row r="25" spans="1:10">
      <c r="A25" s="20" t="s">
        <v>352</v>
      </c>
      <c r="B25" s="11" t="s">
        <v>356</v>
      </c>
      <c r="C25" s="11"/>
      <c r="D25" s="11"/>
      <c r="E25" s="11"/>
      <c r="F25" s="11"/>
      <c r="G25" s="11"/>
      <c r="H25" s="11"/>
      <c r="I25" s="11"/>
      <c r="J25" s="12"/>
    </row>
    <row r="26" spans="1:10">
      <c r="A26" s="20" t="s">
        <v>353</v>
      </c>
      <c r="B26" s="11" t="s">
        <v>354</v>
      </c>
      <c r="C26" s="11"/>
      <c r="D26" s="11"/>
      <c r="E26" s="11"/>
      <c r="F26" s="11"/>
      <c r="G26" s="11"/>
      <c r="H26" s="11"/>
      <c r="I26" s="11"/>
      <c r="J26" s="12"/>
    </row>
    <row r="27" spans="1:10">
      <c r="A27" s="20" t="s">
        <v>355</v>
      </c>
      <c r="B27" s="11" t="s">
        <v>358</v>
      </c>
      <c r="C27" s="11"/>
      <c r="D27" s="11"/>
      <c r="E27" s="11"/>
      <c r="F27" s="11"/>
      <c r="G27" s="11"/>
      <c r="H27" s="11"/>
      <c r="I27" s="11"/>
      <c r="J27" s="12"/>
    </row>
    <row r="28" spans="1:10">
      <c r="A28" s="20" t="s">
        <v>357</v>
      </c>
      <c r="B28" s="11" t="s">
        <v>360</v>
      </c>
      <c r="C28" s="11"/>
      <c r="D28" s="11"/>
      <c r="E28" s="11"/>
      <c r="F28" s="11"/>
      <c r="G28" s="11"/>
      <c r="H28" s="11"/>
      <c r="I28" s="11"/>
      <c r="J28" s="12"/>
    </row>
    <row r="29" spans="1:10">
      <c r="A29" s="20" t="s">
        <v>359</v>
      </c>
      <c r="B29" s="11" t="s">
        <v>362</v>
      </c>
      <c r="C29" s="11"/>
      <c r="D29" s="11"/>
      <c r="E29" s="11"/>
      <c r="F29" s="11"/>
      <c r="G29" s="11"/>
      <c r="H29" s="11"/>
      <c r="I29" s="11"/>
      <c r="J29" s="12"/>
    </row>
    <row r="30" spans="1:10">
      <c r="A30" s="20" t="s">
        <v>361</v>
      </c>
      <c r="B30" s="11" t="s">
        <v>364</v>
      </c>
      <c r="C30" s="11"/>
      <c r="D30" s="11"/>
      <c r="E30" s="11"/>
      <c r="F30" s="11"/>
      <c r="G30" s="11"/>
      <c r="H30" s="11"/>
      <c r="I30" s="11"/>
      <c r="J30" s="12"/>
    </row>
    <row r="31" spans="1:10">
      <c r="A31" s="20" t="s">
        <v>363</v>
      </c>
      <c r="B31" s="11" t="s">
        <v>366</v>
      </c>
      <c r="C31" s="11"/>
      <c r="D31" s="11"/>
      <c r="E31" s="11"/>
      <c r="F31" s="11"/>
      <c r="G31" s="11"/>
      <c r="H31" s="11"/>
      <c r="I31" s="11"/>
      <c r="J31" s="12"/>
    </row>
    <row r="32" spans="1:10">
      <c r="A32" s="20" t="s">
        <v>365</v>
      </c>
      <c r="B32" s="11" t="s">
        <v>368</v>
      </c>
      <c r="C32" s="11"/>
      <c r="D32" s="11"/>
      <c r="E32" s="11"/>
      <c r="F32" s="11"/>
      <c r="G32" s="11"/>
      <c r="H32" s="11"/>
      <c r="I32" s="11"/>
      <c r="J32" s="12"/>
    </row>
    <row r="33" spans="1:10">
      <c r="A33" s="20" t="s">
        <v>367</v>
      </c>
      <c r="B33" s="11" t="s">
        <v>370</v>
      </c>
      <c r="C33" s="11"/>
      <c r="D33" s="11"/>
      <c r="E33" s="11"/>
      <c r="F33" s="11"/>
      <c r="G33" s="11"/>
      <c r="H33" s="11"/>
      <c r="I33" s="11"/>
      <c r="J33" s="12"/>
    </row>
    <row r="34" spans="1:10">
      <c r="A34" s="20" t="s">
        <v>369</v>
      </c>
      <c r="B34" s="11" t="s">
        <v>372</v>
      </c>
      <c r="C34" s="11"/>
      <c r="D34" s="11"/>
      <c r="E34" s="11"/>
      <c r="F34" s="11"/>
      <c r="G34" s="11"/>
      <c r="H34" s="11"/>
      <c r="I34" s="11"/>
      <c r="J34" s="12"/>
    </row>
    <row r="35" spans="1:10">
      <c r="A35" s="20" t="s">
        <v>371</v>
      </c>
      <c r="B35" s="11" t="s">
        <v>374</v>
      </c>
      <c r="C35" s="11"/>
      <c r="D35" s="11"/>
      <c r="E35" s="11"/>
      <c r="F35" s="11"/>
      <c r="G35" s="11"/>
      <c r="H35" s="11"/>
      <c r="I35" s="11"/>
      <c r="J35" s="12"/>
    </row>
    <row r="36" spans="1:10">
      <c r="A36" s="20" t="s">
        <v>373</v>
      </c>
      <c r="B36" s="11" t="s">
        <v>376</v>
      </c>
      <c r="C36" s="11"/>
      <c r="D36" s="11"/>
      <c r="E36" s="11"/>
      <c r="F36" s="11"/>
      <c r="G36" s="11"/>
      <c r="H36" s="11"/>
      <c r="I36" s="11"/>
      <c r="J36" s="12"/>
    </row>
    <row r="37" spans="1:10">
      <c r="A37" s="20" t="s">
        <v>375</v>
      </c>
      <c r="B37" s="11" t="s">
        <v>378</v>
      </c>
      <c r="C37" s="11"/>
      <c r="D37" s="11"/>
      <c r="E37" s="11"/>
      <c r="F37" s="11"/>
      <c r="G37" s="11"/>
      <c r="H37" s="11"/>
      <c r="I37" s="11"/>
      <c r="J37" s="12"/>
    </row>
    <row r="38" spans="1:10">
      <c r="A38" s="20" t="s">
        <v>377</v>
      </c>
      <c r="B38" s="11" t="s">
        <v>380</v>
      </c>
      <c r="C38" s="11"/>
      <c r="D38" s="11"/>
      <c r="E38" s="11"/>
      <c r="F38" s="11"/>
      <c r="G38" s="11"/>
      <c r="H38" s="11"/>
      <c r="I38" s="11"/>
      <c r="J38" s="12"/>
    </row>
    <row r="39" spans="1:10">
      <c r="A39" s="20" t="s">
        <v>379</v>
      </c>
      <c r="B39" s="11" t="s">
        <v>382</v>
      </c>
      <c r="C39" s="11"/>
      <c r="D39" s="11"/>
      <c r="E39" s="11"/>
      <c r="F39" s="11"/>
      <c r="G39" s="11"/>
      <c r="H39" s="11"/>
      <c r="I39" s="11"/>
      <c r="J39" s="12"/>
    </row>
    <row r="40" spans="1:10">
      <c r="A40" s="20" t="s">
        <v>381</v>
      </c>
      <c r="B40" s="11" t="s">
        <v>1658</v>
      </c>
      <c r="C40" s="11"/>
      <c r="D40" s="11"/>
      <c r="E40" s="11"/>
      <c r="F40" s="11"/>
      <c r="G40" s="11"/>
      <c r="H40" s="11"/>
      <c r="I40" s="11"/>
      <c r="J40" s="12"/>
    </row>
    <row r="41" spans="1:10">
      <c r="A41" s="20"/>
      <c r="G41" s="11"/>
      <c r="H41" s="11"/>
      <c r="I41" s="11"/>
      <c r="J41" s="12"/>
    </row>
    <row r="42" spans="1:10">
      <c r="A42" s="10"/>
      <c r="B42" s="11"/>
      <c r="C42" s="11"/>
      <c r="D42" s="11"/>
      <c r="E42" s="11"/>
      <c r="F42" s="11"/>
      <c r="G42" s="11"/>
      <c r="H42" s="11"/>
      <c r="I42" s="11"/>
      <c r="J42" s="12"/>
    </row>
    <row r="43" spans="1:10">
      <c r="A43" s="10"/>
      <c r="B43" s="11"/>
      <c r="C43" s="11"/>
      <c r="D43" s="11"/>
      <c r="E43" s="11"/>
      <c r="F43" s="11"/>
      <c r="G43" s="11"/>
      <c r="H43" s="11"/>
      <c r="I43" s="11"/>
      <c r="J43" s="12"/>
    </row>
    <row r="44" spans="1:10">
      <c r="A44" s="10"/>
      <c r="B44" s="11"/>
      <c r="C44" s="11"/>
      <c r="D44" s="11"/>
      <c r="E44" s="11"/>
      <c r="F44" s="11"/>
      <c r="G44" s="11"/>
      <c r="H44" s="11"/>
      <c r="I44" s="11"/>
      <c r="J44" s="12"/>
    </row>
    <row r="45" spans="1:10">
      <c r="A45" s="10"/>
      <c r="B45" s="11"/>
      <c r="C45" s="11"/>
      <c r="D45" s="11"/>
      <c r="E45" s="11"/>
      <c r="F45" s="11"/>
      <c r="G45" s="11"/>
      <c r="H45" s="11"/>
      <c r="I45" s="11"/>
      <c r="J45" s="12"/>
    </row>
    <row r="46" spans="1:10">
      <c r="A46" s="10"/>
      <c r="B46" s="11"/>
      <c r="C46" s="11"/>
      <c r="D46" s="11"/>
      <c r="E46" s="11"/>
      <c r="F46" s="11"/>
      <c r="G46" s="11"/>
      <c r="H46" s="11"/>
      <c r="I46" s="11"/>
      <c r="J46" s="12"/>
    </row>
    <row r="47" spans="1:10">
      <c r="A47" s="10"/>
      <c r="B47" s="11"/>
      <c r="C47" s="11"/>
      <c r="D47" s="11"/>
      <c r="E47" s="11"/>
      <c r="F47" s="11"/>
      <c r="G47" s="11"/>
      <c r="H47" s="11"/>
      <c r="I47" s="11"/>
      <c r="J47" s="12"/>
    </row>
    <row r="48" spans="1:10">
      <c r="A48" s="10"/>
      <c r="B48" s="11"/>
      <c r="C48" s="11"/>
      <c r="D48" s="11"/>
      <c r="E48" s="11"/>
      <c r="F48" s="11"/>
      <c r="G48" s="11"/>
      <c r="H48" s="11"/>
      <c r="I48" s="17"/>
      <c r="J48" s="12"/>
    </row>
    <row r="49" spans="1:10" ht="15" thickBot="1">
      <c r="A49" s="15"/>
      <c r="B49" s="1"/>
      <c r="C49" s="1"/>
      <c r="D49" s="1"/>
      <c r="E49" s="1"/>
      <c r="F49" s="1"/>
      <c r="G49" s="1"/>
      <c r="H49" s="1"/>
      <c r="I49" s="1"/>
      <c r="J49" s="2"/>
    </row>
  </sheetData>
  <mergeCells count="5">
    <mergeCell ref="C10:H16"/>
    <mergeCell ref="A1:J1"/>
    <mergeCell ref="A2:J2"/>
    <mergeCell ref="A3:J3"/>
    <mergeCell ref="A4:H4"/>
  </mergeCells>
  <pageMargins left="0.43307086614173229" right="0.35433070866141736" top="0.47244094488188981" bottom="0.62992125984251968" header="0.31496062992125984" footer="0.31496062992125984"/>
  <pageSetup scale="9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6"/>
  <sheetViews>
    <sheetView tabSelected="1" view="pageBreakPreview" zoomScaleSheetLayoutView="100" workbookViewId="0">
      <selection sqref="A1:XFD1048576"/>
    </sheetView>
  </sheetViews>
  <sheetFormatPr baseColWidth="10" defaultColWidth="11.33203125" defaultRowHeight="14"/>
  <cols>
    <col min="1" max="1" width="1.1640625" style="192" customWidth="1"/>
    <col min="2" max="2" width="38" style="192" customWidth="1"/>
    <col min="3" max="4" width="14.33203125" style="88" customWidth="1"/>
    <col min="5" max="5" width="13.1640625" style="88" customWidth="1"/>
    <col min="6" max="6" width="14" style="88" customWidth="1"/>
    <col min="7" max="7" width="15" style="88" customWidth="1"/>
    <col min="8" max="8" width="14.33203125" style="88" customWidth="1"/>
    <col min="9" max="16384" width="11.33203125" style="88"/>
  </cols>
  <sheetData>
    <row r="1" spans="1:8" ht="16">
      <c r="A1" s="1023" t="str">
        <f>'CPCA-I-01'!A1:G1</f>
        <v>UNIVERSIDAD TECNOLÓGICA DE GUAYMAS</v>
      </c>
      <c r="B1" s="1023"/>
      <c r="C1" s="1023"/>
      <c r="D1" s="1023"/>
      <c r="E1" s="1023"/>
      <c r="F1" s="1023"/>
      <c r="G1" s="1023"/>
      <c r="H1" s="1023"/>
    </row>
    <row r="2" spans="1:8" s="127" customFormat="1" ht="16">
      <c r="A2" s="1023" t="s">
        <v>11</v>
      </c>
      <c r="B2" s="1023"/>
      <c r="C2" s="1023"/>
      <c r="D2" s="1023"/>
      <c r="E2" s="1023"/>
      <c r="F2" s="1023"/>
      <c r="G2" s="1023"/>
      <c r="H2" s="1023"/>
    </row>
    <row r="3" spans="1:8" s="127" customFormat="1" ht="16">
      <c r="A3" s="1024" t="str">
        <f>'CPCA-I-03'!A3:D3</f>
        <v>Del 01 de Enero al 31 de Diciembre 2024</v>
      </c>
      <c r="B3" s="1024"/>
      <c r="C3" s="1024"/>
      <c r="D3" s="1024"/>
      <c r="E3" s="1024"/>
      <c r="F3" s="1024"/>
      <c r="G3" s="1024"/>
      <c r="H3" s="1024"/>
    </row>
    <row r="4" spans="1:8" s="129" customFormat="1" ht="15" thickBot="1">
      <c r="A4" s="128"/>
      <c r="B4" s="1027" t="s">
        <v>1866</v>
      </c>
      <c r="C4" s="1027"/>
      <c r="D4" s="1027"/>
      <c r="E4" s="1027"/>
      <c r="F4" s="1027"/>
      <c r="G4" s="1027"/>
      <c r="H4" s="1027"/>
    </row>
    <row r="5" spans="1:8" s="164" customFormat="1" ht="15" thickBot="1">
      <c r="A5" s="1088" t="s">
        <v>1867</v>
      </c>
      <c r="B5" s="1089"/>
      <c r="C5" s="1098" t="s">
        <v>395</v>
      </c>
      <c r="D5" s="1099"/>
      <c r="E5" s="1099"/>
      <c r="F5" s="1099"/>
      <c r="G5" s="1100"/>
      <c r="H5" s="658"/>
    </row>
    <row r="6" spans="1:8" s="164" customFormat="1" ht="29" thickBot="1">
      <c r="A6" s="1090"/>
      <c r="B6" s="1091"/>
      <c r="C6" s="707" t="s">
        <v>863</v>
      </c>
      <c r="D6" s="707" t="s">
        <v>1692</v>
      </c>
      <c r="E6" s="707" t="s">
        <v>399</v>
      </c>
      <c r="F6" s="708" t="s">
        <v>709</v>
      </c>
      <c r="G6" s="708" t="s">
        <v>864</v>
      </c>
      <c r="H6" s="709" t="s">
        <v>383</v>
      </c>
    </row>
    <row r="7" spans="1:8" s="164" customFormat="1" ht="15" thickBot="1">
      <c r="A7" s="1092"/>
      <c r="B7" s="1093"/>
      <c r="C7" s="178"/>
      <c r="D7" s="178"/>
      <c r="E7" s="178"/>
      <c r="F7" s="659"/>
      <c r="G7" s="659"/>
      <c r="H7" s="178"/>
    </row>
    <row r="8" spans="1:8" s="164" customFormat="1" ht="8.25" customHeight="1">
      <c r="A8" s="168"/>
      <c r="B8" s="174"/>
      <c r="C8" s="660"/>
      <c r="D8" s="660"/>
      <c r="E8" s="661"/>
      <c r="F8" s="660"/>
      <c r="G8" s="660"/>
      <c r="H8" s="661"/>
    </row>
    <row r="9" spans="1:8" ht="17" customHeight="1">
      <c r="A9" s="169"/>
      <c r="B9" s="406" t="s">
        <v>196</v>
      </c>
      <c r="C9" s="662"/>
      <c r="D9" s="662"/>
      <c r="E9" s="663">
        <f>C9+D9</f>
        <v>0</v>
      </c>
      <c r="F9" s="662"/>
      <c r="G9" s="662"/>
      <c r="H9" s="663">
        <f>G9-C9</f>
        <v>0</v>
      </c>
    </row>
    <row r="10" spans="1:8" ht="17" customHeight="1">
      <c r="A10" s="169"/>
      <c r="B10" s="406" t="s">
        <v>197</v>
      </c>
      <c r="C10" s="662">
        <v>0</v>
      </c>
      <c r="D10" s="662">
        <v>0</v>
      </c>
      <c r="E10" s="663">
        <f t="shared" ref="E10:E18" si="0">C10+D10</f>
        <v>0</v>
      </c>
      <c r="F10" s="662">
        <v>0</v>
      </c>
      <c r="G10" s="662">
        <v>0</v>
      </c>
      <c r="H10" s="663">
        <f t="shared" ref="H10:H19" si="1">G10-C10</f>
        <v>0</v>
      </c>
    </row>
    <row r="11" spans="1:8" ht="17" customHeight="1">
      <c r="A11" s="169"/>
      <c r="B11" s="406" t="s">
        <v>384</v>
      </c>
      <c r="C11" s="662">
        <v>0</v>
      </c>
      <c r="D11" s="662"/>
      <c r="E11" s="663">
        <f t="shared" si="0"/>
        <v>0</v>
      </c>
      <c r="F11" s="662"/>
      <c r="G11" s="662"/>
      <c r="H11" s="663">
        <f t="shared" si="1"/>
        <v>0</v>
      </c>
    </row>
    <row r="12" spans="1:8" ht="17" customHeight="1">
      <c r="A12" s="169"/>
      <c r="B12" s="406" t="s">
        <v>199</v>
      </c>
      <c r="C12" s="662">
        <v>0</v>
      </c>
      <c r="D12" s="662"/>
      <c r="E12" s="663">
        <f t="shared" si="0"/>
        <v>0</v>
      </c>
      <c r="F12" s="662"/>
      <c r="G12" s="662"/>
      <c r="H12" s="663">
        <f t="shared" si="1"/>
        <v>0</v>
      </c>
    </row>
    <row r="13" spans="1:8" ht="17" customHeight="1">
      <c r="A13" s="169"/>
      <c r="B13" s="406" t="s">
        <v>385</v>
      </c>
      <c r="C13" s="942">
        <v>0</v>
      </c>
      <c r="D13" s="943">
        <v>27930.86</v>
      </c>
      <c r="E13" s="943">
        <v>27930.86</v>
      </c>
      <c r="F13" s="943">
        <v>27929.14</v>
      </c>
      <c r="G13" s="943">
        <v>27929.14</v>
      </c>
      <c r="H13" s="942">
        <f t="shared" si="1"/>
        <v>27929.14</v>
      </c>
    </row>
    <row r="14" spans="1:8" ht="17" customHeight="1">
      <c r="A14" s="169"/>
      <c r="B14" s="406" t="s">
        <v>386</v>
      </c>
      <c r="C14" s="662">
        <v>0</v>
      </c>
      <c r="D14" s="662"/>
      <c r="E14" s="663">
        <f t="shared" si="0"/>
        <v>0</v>
      </c>
      <c r="F14" s="662"/>
      <c r="G14" s="662"/>
      <c r="H14" s="663">
        <f t="shared" si="1"/>
        <v>0</v>
      </c>
    </row>
    <row r="15" spans="1:8" ht="29.25" customHeight="1">
      <c r="A15" s="169"/>
      <c r="B15" s="406" t="s">
        <v>865</v>
      </c>
      <c r="C15" s="942">
        <v>2517826</v>
      </c>
      <c r="D15" s="942">
        <v>0</v>
      </c>
      <c r="E15" s="942">
        <v>2517826</v>
      </c>
      <c r="F15" s="942">
        <v>1820608.33</v>
      </c>
      <c r="G15" s="942">
        <v>1820608.33</v>
      </c>
      <c r="H15" s="942">
        <f t="shared" si="1"/>
        <v>-697217.66999999993</v>
      </c>
    </row>
    <row r="16" spans="1:8" ht="55.5" customHeight="1">
      <c r="A16" s="169"/>
      <c r="B16" s="406" t="s">
        <v>866</v>
      </c>
      <c r="C16" s="662"/>
      <c r="D16" s="662"/>
      <c r="E16" s="663">
        <f t="shared" si="0"/>
        <v>0</v>
      </c>
      <c r="F16" s="662"/>
      <c r="G16" s="662"/>
      <c r="H16" s="663">
        <f t="shared" si="1"/>
        <v>0</v>
      </c>
    </row>
    <row r="17" spans="1:8" ht="28">
      <c r="A17" s="169"/>
      <c r="B17" s="406" t="s">
        <v>868</v>
      </c>
      <c r="C17" s="942">
        <v>24151169</v>
      </c>
      <c r="D17" s="942">
        <v>5013543.26</v>
      </c>
      <c r="E17" s="942">
        <v>29164712.260000002</v>
      </c>
      <c r="F17" s="942">
        <v>28364188.260000002</v>
      </c>
      <c r="G17" s="942">
        <v>28364188.260000002</v>
      </c>
      <c r="H17" s="942">
        <f t="shared" si="1"/>
        <v>4213019.2600000016</v>
      </c>
    </row>
    <row r="18" spans="1:8" ht="17" customHeight="1" thickBot="1">
      <c r="A18" s="170"/>
      <c r="B18" s="657" t="s">
        <v>387</v>
      </c>
      <c r="C18" s="664"/>
      <c r="D18" s="664"/>
      <c r="E18" s="665">
        <f t="shared" si="0"/>
        <v>0</v>
      </c>
      <c r="F18" s="664"/>
      <c r="G18" s="664"/>
      <c r="H18" s="665">
        <f t="shared" si="1"/>
        <v>0</v>
      </c>
    </row>
    <row r="19" spans="1:8" s="6" customFormat="1" ht="28.5" customHeight="1" thickBot="1">
      <c r="A19" s="1094" t="s">
        <v>246</v>
      </c>
      <c r="B19" s="1095"/>
      <c r="C19" s="666">
        <f>C9+C10+C11+C12+C13+C14+C15+C16+C17+C18</f>
        <v>26668995</v>
      </c>
      <c r="D19" s="666">
        <f>D9+D10+D11+D12+D13+D14+D15+D16+D17+D18</f>
        <v>5041474.12</v>
      </c>
      <c r="E19" s="666">
        <f>E9+E10+E11+E12+E13+E14+E15+E16+E17+E18</f>
        <v>31710469.120000001</v>
      </c>
      <c r="F19" s="666">
        <f>F9+F10+F11+F12+F13+F14+F15+F16+F17+F18</f>
        <v>30212725.73</v>
      </c>
      <c r="G19" s="666">
        <f>G9+G10+G11+G12+G13+G14+G15+G16+G17+G18</f>
        <v>30212725.73</v>
      </c>
      <c r="H19" s="666">
        <f t="shared" si="1"/>
        <v>3543730.7300000004</v>
      </c>
    </row>
    <row r="20" spans="1:8" ht="22.5" customHeight="1" thickBot="1">
      <c r="A20" s="171"/>
      <c r="B20" s="171"/>
      <c r="C20" s="172"/>
      <c r="D20" s="172"/>
      <c r="E20" s="172"/>
      <c r="F20" s="173"/>
      <c r="G20" s="648" t="s">
        <v>1703</v>
      </c>
      <c r="H20" s="649">
        <f>IF(($G$19-$C$19)&lt;=0,"",$G$19-$C$19)</f>
        <v>3543730.7300000004</v>
      </c>
    </row>
    <row r="21" spans="1:8" ht="10.5" customHeight="1" thickBot="1">
      <c r="A21" s="174"/>
      <c r="B21" s="174"/>
      <c r="C21" s="175"/>
      <c r="D21" s="175"/>
      <c r="E21" s="175"/>
      <c r="F21" s="176"/>
      <c r="G21" s="177"/>
      <c r="H21" s="173"/>
    </row>
    <row r="22" spans="1:8" s="164" customFormat="1" ht="17.25" customHeight="1" thickBot="1">
      <c r="A22" s="1088" t="s">
        <v>1867</v>
      </c>
      <c r="B22" s="1089"/>
      <c r="C22" s="1098" t="s">
        <v>395</v>
      </c>
      <c r="D22" s="1099"/>
      <c r="E22" s="1099"/>
      <c r="F22" s="1099"/>
      <c r="G22" s="1100"/>
      <c r="H22" s="658"/>
    </row>
    <row r="23" spans="1:8" s="164" customFormat="1" ht="29" thickBot="1">
      <c r="A23" s="1090"/>
      <c r="B23" s="1091"/>
      <c r="C23" s="707" t="s">
        <v>863</v>
      </c>
      <c r="D23" s="707" t="s">
        <v>1691</v>
      </c>
      <c r="E23" s="707" t="s">
        <v>399</v>
      </c>
      <c r="F23" s="708" t="s">
        <v>709</v>
      </c>
      <c r="G23" s="708" t="s">
        <v>864</v>
      </c>
      <c r="H23" s="709" t="s">
        <v>383</v>
      </c>
    </row>
    <row r="24" spans="1:8" s="164" customFormat="1" ht="15" thickBot="1">
      <c r="A24" s="1092"/>
      <c r="B24" s="1093"/>
      <c r="C24" s="178"/>
      <c r="D24" s="178"/>
      <c r="E24" s="178"/>
      <c r="F24" s="659"/>
      <c r="G24" s="659"/>
      <c r="H24" s="178"/>
    </row>
    <row r="25" spans="1:8" s="129" customFormat="1" ht="48" customHeight="1">
      <c r="A25" s="1101" t="s">
        <v>867</v>
      </c>
      <c r="B25" s="1102"/>
      <c r="C25" s="365">
        <f t="shared" ref="C25:H25" si="2">SUM(C26,C27,C28,C29,C30,C31,C32,C33)</f>
        <v>24151169</v>
      </c>
      <c r="D25" s="365">
        <f t="shared" si="2"/>
        <v>5041474.12</v>
      </c>
      <c r="E25" s="365">
        <f t="shared" si="2"/>
        <v>29192643.120000001</v>
      </c>
      <c r="F25" s="365">
        <f t="shared" si="2"/>
        <v>28392117.400000002</v>
      </c>
      <c r="G25" s="365">
        <f t="shared" si="2"/>
        <v>28392117.400000002</v>
      </c>
      <c r="H25" s="365">
        <f t="shared" si="2"/>
        <v>4240948.4000000013</v>
      </c>
    </row>
    <row r="26" spans="1:8" s="129" customFormat="1" ht="17" customHeight="1">
      <c r="A26" s="179" t="s">
        <v>388</v>
      </c>
      <c r="B26" s="180"/>
      <c r="C26" s="366">
        <v>0</v>
      </c>
      <c r="D26" s="366">
        <v>0</v>
      </c>
      <c r="E26" s="367">
        <f>C26+D26</f>
        <v>0</v>
      </c>
      <c r="F26" s="366">
        <v>0</v>
      </c>
      <c r="G26" s="366">
        <v>0</v>
      </c>
      <c r="H26" s="368">
        <f>G26-C26</f>
        <v>0</v>
      </c>
    </row>
    <row r="27" spans="1:8" s="129" customFormat="1" ht="17" customHeight="1">
      <c r="A27" s="179"/>
      <c r="B27" s="184" t="s">
        <v>197</v>
      </c>
      <c r="C27" s="366"/>
      <c r="D27" s="366"/>
      <c r="E27" s="367"/>
      <c r="F27" s="366"/>
      <c r="G27" s="366"/>
      <c r="H27" s="368"/>
    </row>
    <row r="28" spans="1:8" s="129" customFormat="1" ht="17" customHeight="1">
      <c r="A28" s="179" t="s">
        <v>384</v>
      </c>
      <c r="B28" s="180"/>
      <c r="C28" s="366"/>
      <c r="D28" s="366"/>
      <c r="E28" s="367">
        <f t="shared" ref="E28:E42" si="3">C28+D28</f>
        <v>0</v>
      </c>
      <c r="F28" s="366"/>
      <c r="G28" s="366"/>
      <c r="H28" s="368">
        <f t="shared" ref="H28:H42" si="4">G28-C28</f>
        <v>0</v>
      </c>
    </row>
    <row r="29" spans="1:8" s="129" customFormat="1">
      <c r="A29" s="1096" t="s">
        <v>199</v>
      </c>
      <c r="B29" s="1097"/>
      <c r="C29" s="366"/>
      <c r="D29" s="366"/>
      <c r="E29" s="367">
        <f t="shared" si="3"/>
        <v>0</v>
      </c>
      <c r="F29" s="366"/>
      <c r="G29" s="366"/>
      <c r="H29" s="368">
        <f t="shared" si="4"/>
        <v>0</v>
      </c>
    </row>
    <row r="30" spans="1:8" s="129" customFormat="1" ht="17" customHeight="1">
      <c r="A30" s="1096" t="s">
        <v>878</v>
      </c>
      <c r="B30" s="1097"/>
      <c r="C30" s="366"/>
      <c r="D30" s="944">
        <v>27930.86</v>
      </c>
      <c r="E30" s="944">
        <v>27930.86</v>
      </c>
      <c r="F30" s="944">
        <v>27929.14</v>
      </c>
      <c r="G30" s="944">
        <v>27929.14</v>
      </c>
      <c r="H30" s="945">
        <f t="shared" si="4"/>
        <v>27929.14</v>
      </c>
    </row>
    <row r="31" spans="1:8" ht="17" customHeight="1">
      <c r="A31" s="1096" t="s">
        <v>879</v>
      </c>
      <c r="B31" s="1097" t="s">
        <v>389</v>
      </c>
      <c r="C31" s="369"/>
      <c r="D31" s="369"/>
      <c r="E31" s="367">
        <f t="shared" si="3"/>
        <v>0</v>
      </c>
      <c r="F31" s="369"/>
      <c r="G31" s="369"/>
      <c r="H31" s="368">
        <f t="shared" si="4"/>
        <v>0</v>
      </c>
    </row>
    <row r="32" spans="1:8" s="129" customFormat="1" ht="51" customHeight="1">
      <c r="A32" s="710"/>
      <c r="B32" s="711" t="s">
        <v>866</v>
      </c>
      <c r="C32" s="366"/>
      <c r="D32" s="366"/>
      <c r="E32" s="367">
        <f t="shared" si="3"/>
        <v>0</v>
      </c>
      <c r="F32" s="366"/>
      <c r="G32" s="366"/>
      <c r="H32" s="368">
        <f t="shared" si="4"/>
        <v>0</v>
      </c>
    </row>
    <row r="33" spans="1:8" s="129" customFormat="1" ht="27.75" customHeight="1">
      <c r="A33" s="1096" t="s">
        <v>868</v>
      </c>
      <c r="B33" s="1097"/>
      <c r="C33" s="944">
        <v>24151169</v>
      </c>
      <c r="D33" s="944">
        <v>5013543.26</v>
      </c>
      <c r="E33" s="945">
        <v>29164712.260000002</v>
      </c>
      <c r="F33" s="944">
        <v>28364188.260000002</v>
      </c>
      <c r="G33" s="944">
        <v>28364188.260000002</v>
      </c>
      <c r="H33" s="945">
        <f t="shared" si="4"/>
        <v>4213019.2600000016</v>
      </c>
    </row>
    <row r="34" spans="1:8" s="129" customFormat="1" ht="8.25" customHeight="1">
      <c r="A34" s="181"/>
      <c r="B34" s="182"/>
      <c r="C34" s="366"/>
      <c r="D34" s="366"/>
      <c r="E34" s="367"/>
      <c r="F34" s="366"/>
      <c r="G34" s="366"/>
      <c r="H34" s="368"/>
    </row>
    <row r="35" spans="1:8" s="129" customFormat="1" ht="66.75" customHeight="1">
      <c r="A35" s="1086" t="s">
        <v>869</v>
      </c>
      <c r="B35" s="1087"/>
      <c r="C35" s="365">
        <f t="shared" ref="C35:H35" si="5">SUM(C36:C39)</f>
        <v>2517826</v>
      </c>
      <c r="D35" s="365">
        <f t="shared" si="5"/>
        <v>0</v>
      </c>
      <c r="E35" s="365">
        <f>SUM(E36:E39)</f>
        <v>2517826</v>
      </c>
      <c r="F35" s="365">
        <f t="shared" si="5"/>
        <v>1820608.33</v>
      </c>
      <c r="G35" s="365">
        <f t="shared" si="5"/>
        <v>1820608.33</v>
      </c>
      <c r="H35" s="365">
        <f t="shared" si="5"/>
        <v>-697217.66999999993</v>
      </c>
    </row>
    <row r="36" spans="1:8" s="129" customFormat="1" ht="17" customHeight="1">
      <c r="A36" s="183"/>
      <c r="B36" s="184" t="s">
        <v>197</v>
      </c>
      <c r="C36" s="366">
        <v>0</v>
      </c>
      <c r="D36" s="366"/>
      <c r="E36" s="367">
        <f t="shared" si="3"/>
        <v>0</v>
      </c>
      <c r="F36" s="366"/>
      <c r="G36" s="366"/>
      <c r="H36" s="368">
        <f t="shared" si="4"/>
        <v>0</v>
      </c>
    </row>
    <row r="37" spans="1:8" s="129" customFormat="1" ht="17" customHeight="1">
      <c r="A37" s="183"/>
      <c r="B37" s="184" t="s">
        <v>878</v>
      </c>
      <c r="C37" s="366">
        <v>0</v>
      </c>
      <c r="D37" s="366"/>
      <c r="E37" s="367">
        <f t="shared" ref="E37:E38" si="6">C37+D37</f>
        <v>0</v>
      </c>
      <c r="F37" s="366"/>
      <c r="G37" s="366"/>
      <c r="H37" s="368">
        <f t="shared" ref="H37" si="7">G37-C37</f>
        <v>0</v>
      </c>
    </row>
    <row r="38" spans="1:8" s="129" customFormat="1" ht="30.75" customHeight="1">
      <c r="A38" s="183"/>
      <c r="B38" s="712" t="s">
        <v>880</v>
      </c>
      <c r="C38" s="944">
        <v>2517826</v>
      </c>
      <c r="D38" s="944">
        <v>0</v>
      </c>
      <c r="E38" s="367">
        <f t="shared" si="6"/>
        <v>2517826</v>
      </c>
      <c r="F38" s="944">
        <v>1820608.33</v>
      </c>
      <c r="G38" s="944">
        <v>1820608.33</v>
      </c>
      <c r="H38" s="945">
        <f>G38-C38</f>
        <v>-697217.66999999993</v>
      </c>
    </row>
    <row r="39" spans="1:8" s="129" customFormat="1" ht="29.25" customHeight="1">
      <c r="A39" s="183"/>
      <c r="B39" s="185" t="s">
        <v>868</v>
      </c>
      <c r="C39" s="366">
        <v>0</v>
      </c>
      <c r="D39" s="366">
        <v>0</v>
      </c>
      <c r="E39" s="367">
        <f t="shared" si="3"/>
        <v>0</v>
      </c>
      <c r="F39" s="366">
        <v>0</v>
      </c>
      <c r="G39" s="366">
        <v>0</v>
      </c>
      <c r="H39" s="368">
        <f t="shared" si="4"/>
        <v>0</v>
      </c>
    </row>
    <row r="40" spans="1:8" s="129" customFormat="1" ht="6" customHeight="1">
      <c r="A40" s="183"/>
      <c r="B40" s="184"/>
      <c r="C40" s="366"/>
      <c r="D40" s="366"/>
      <c r="E40" s="367"/>
      <c r="F40" s="366"/>
      <c r="G40" s="366"/>
      <c r="H40" s="368"/>
    </row>
    <row r="41" spans="1:8" s="129" customFormat="1" ht="17" customHeight="1">
      <c r="A41" s="181" t="s">
        <v>391</v>
      </c>
      <c r="B41" s="182"/>
      <c r="C41" s="365">
        <f t="shared" ref="C41:H41" si="8">C42</f>
        <v>0</v>
      </c>
      <c r="D41" s="365">
        <f t="shared" si="8"/>
        <v>0</v>
      </c>
      <c r="E41" s="365">
        <f t="shared" si="8"/>
        <v>0</v>
      </c>
      <c r="F41" s="365">
        <f t="shared" si="8"/>
        <v>0</v>
      </c>
      <c r="G41" s="365">
        <f t="shared" si="8"/>
        <v>0</v>
      </c>
      <c r="H41" s="365">
        <f t="shared" si="8"/>
        <v>0</v>
      </c>
    </row>
    <row r="42" spans="1:8" s="129" customFormat="1" ht="17" customHeight="1">
      <c r="A42" s="181"/>
      <c r="B42" s="186" t="s">
        <v>387</v>
      </c>
      <c r="C42" s="366">
        <v>0</v>
      </c>
      <c r="D42" s="366"/>
      <c r="E42" s="367">
        <f t="shared" si="3"/>
        <v>0</v>
      </c>
      <c r="F42" s="366"/>
      <c r="G42" s="366"/>
      <c r="H42" s="368">
        <f t="shared" si="4"/>
        <v>0</v>
      </c>
    </row>
    <row r="43" spans="1:8" s="129" customFormat="1" ht="12.75" customHeight="1" thickBot="1">
      <c r="A43" s="187"/>
      <c r="B43" s="188"/>
      <c r="C43" s="370"/>
      <c r="D43" s="370"/>
      <c r="E43" s="371"/>
      <c r="F43" s="370"/>
      <c r="G43" s="370"/>
      <c r="H43" s="372"/>
    </row>
    <row r="44" spans="1:8" ht="21.75" customHeight="1" thickBot="1">
      <c r="A44" s="1084" t="s">
        <v>246</v>
      </c>
      <c r="B44" s="1085"/>
      <c r="C44" s="647">
        <f t="shared" ref="C44:H44" si="9">C25+C35+C41</f>
        <v>26668995</v>
      </c>
      <c r="D44" s="647">
        <f t="shared" si="9"/>
        <v>5041474.12</v>
      </c>
      <c r="E44" s="647">
        <f t="shared" si="9"/>
        <v>31710469.120000001</v>
      </c>
      <c r="F44" s="647">
        <f t="shared" si="9"/>
        <v>30212725.730000004</v>
      </c>
      <c r="G44" s="647">
        <f t="shared" si="9"/>
        <v>30212725.730000004</v>
      </c>
      <c r="H44" s="647">
        <f t="shared" si="9"/>
        <v>3543730.7300000014</v>
      </c>
    </row>
    <row r="45" spans="1:8" ht="23.25" customHeight="1" thickBot="1">
      <c r="A45" s="171"/>
      <c r="B45" s="171"/>
      <c r="C45" s="189"/>
      <c r="D45" s="189"/>
      <c r="E45" s="189"/>
      <c r="F45" s="190"/>
      <c r="G45" s="650" t="s">
        <v>1703</v>
      </c>
      <c r="H45" s="651">
        <f>IF(($G$44-$C$44)&lt;=0,"",$G$44-$C$44)</f>
        <v>3543730.7300000042</v>
      </c>
    </row>
    <row r="46" spans="1:8" ht="23.25" customHeight="1">
      <c r="A46" s="174"/>
      <c r="B46" s="174"/>
      <c r="C46" s="450"/>
      <c r="D46" s="450"/>
      <c r="E46" s="450"/>
      <c r="F46" s="451"/>
      <c r="G46" s="452"/>
      <c r="H46" s="452"/>
    </row>
    <row r="47" spans="1:8" ht="23.25" customHeight="1">
      <c r="A47" s="174"/>
      <c r="B47" s="174"/>
      <c r="C47" s="450"/>
      <c r="D47" s="450"/>
      <c r="E47" s="450"/>
      <c r="F47" s="451"/>
      <c r="G47" s="452"/>
      <c r="H47" s="452"/>
    </row>
    <row r="48" spans="1:8" s="718" customFormat="1" ht="15.75" customHeight="1">
      <c r="A48" s="714"/>
      <c r="B48" s="715" t="s">
        <v>885</v>
      </c>
      <c r="C48" s="716"/>
      <c r="D48" s="716"/>
      <c r="E48" s="716"/>
      <c r="F48" s="716"/>
      <c r="G48" s="717"/>
      <c r="H48" s="717"/>
    </row>
    <row r="49" spans="1:8" s="718" customFormat="1" ht="12.75" customHeight="1">
      <c r="A49" s="714"/>
      <c r="B49" s="715" t="s">
        <v>886</v>
      </c>
      <c r="C49" s="716"/>
      <c r="D49" s="716"/>
      <c r="E49" s="716"/>
      <c r="F49" s="716"/>
      <c r="G49" s="717"/>
      <c r="H49" s="717"/>
    </row>
    <row r="50" spans="1:8" s="718" customFormat="1" ht="26.25" customHeight="1">
      <c r="A50" s="714"/>
      <c r="B50" s="1083" t="s">
        <v>887</v>
      </c>
      <c r="C50" s="1083"/>
      <c r="D50" s="1083"/>
      <c r="E50" s="1083"/>
      <c r="F50" s="1083"/>
      <c r="G50" s="1083"/>
      <c r="H50" s="1083"/>
    </row>
    <row r="51" spans="1:8" ht="23.25" customHeight="1">
      <c r="A51" s="174"/>
      <c r="B51" s="174"/>
      <c r="C51" s="450"/>
      <c r="D51" s="450"/>
      <c r="E51" s="450"/>
      <c r="F51" s="451"/>
      <c r="G51" s="452"/>
      <c r="H51" s="452"/>
    </row>
    <row r="52" spans="1:8" ht="8.25" customHeight="1">
      <c r="A52" s="191"/>
      <c r="B52" s="88"/>
    </row>
    <row r="53" spans="1:8" ht="16">
      <c r="B53" s="88"/>
      <c r="H53" s="333"/>
    </row>
    <row r="54" spans="1:8">
      <c r="A54" s="193"/>
      <c r="B54" s="194" t="s">
        <v>392</v>
      </c>
      <c r="C54" s="195"/>
      <c r="D54" s="195"/>
      <c r="E54" s="195"/>
      <c r="F54" s="195"/>
      <c r="G54" s="195"/>
      <c r="H54" s="195"/>
    </row>
    <row r="55" spans="1:8">
      <c r="A55" s="193"/>
      <c r="B55" s="194" t="s">
        <v>393</v>
      </c>
      <c r="C55" s="195"/>
      <c r="D55" s="195"/>
      <c r="E55" s="195"/>
      <c r="F55" s="195"/>
      <c r="G55" s="195"/>
      <c r="H55" s="195"/>
    </row>
    <row r="56" spans="1:8">
      <c r="A56" s="193"/>
      <c r="B56" s="194"/>
      <c r="C56" s="195"/>
      <c r="D56" s="195"/>
      <c r="E56" s="195"/>
      <c r="F56" s="195"/>
      <c r="G56" s="195"/>
      <c r="H56" s="195"/>
    </row>
  </sheetData>
  <sheetProtection formatColumns="0" formatRows="0" insertHyperlinks="0"/>
  <mergeCells count="17">
    <mergeCell ref="A1:H1"/>
    <mergeCell ref="A2:H2"/>
    <mergeCell ref="A3:H3"/>
    <mergeCell ref="C5:G5"/>
    <mergeCell ref="A5:B7"/>
    <mergeCell ref="B4:H4"/>
    <mergeCell ref="B50:H50"/>
    <mergeCell ref="A44:B44"/>
    <mergeCell ref="A35:B35"/>
    <mergeCell ref="A22:B24"/>
    <mergeCell ref="A19:B19"/>
    <mergeCell ref="A29:B29"/>
    <mergeCell ref="A31:B31"/>
    <mergeCell ref="A33:B33"/>
    <mergeCell ref="C22:G22"/>
    <mergeCell ref="A25:B25"/>
    <mergeCell ref="A30:B30"/>
  </mergeCells>
  <printOptions horizontalCentered="1"/>
  <pageMargins left="0.39370078740157483" right="0.39370078740157483" top="0.39370078740157483" bottom="0" header="0.31496062992125984" footer="0.31496062992125984"/>
  <pageSetup scale="80" fitToHeight="2" orientation="landscape" r:id="rId1"/>
  <rowBreaks count="1" manualBreakCount="1">
    <brk id="21" max="7" man="1"/>
  </rowBreak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J90"/>
  <sheetViews>
    <sheetView view="pageBreakPreview" topLeftCell="C58" zoomScale="84" zoomScaleNormal="120" zoomScaleSheetLayoutView="130" workbookViewId="0">
      <selection activeCell="F84" sqref="F84"/>
    </sheetView>
  </sheetViews>
  <sheetFormatPr baseColWidth="10" defaultColWidth="11.5" defaultRowHeight="15"/>
  <cols>
    <col min="1" max="1" width="1.83203125" customWidth="1"/>
    <col min="2" max="2" width="0.83203125" customWidth="1"/>
    <col min="3" max="3" width="48.33203125" customWidth="1"/>
    <col min="4" max="4" width="15" bestFit="1" customWidth="1"/>
    <col min="5" max="5" width="16" customWidth="1"/>
    <col min="6" max="8" width="14.6640625" bestFit="1" customWidth="1"/>
    <col min="9" max="9" width="14" bestFit="1" customWidth="1"/>
  </cols>
  <sheetData>
    <row r="1" spans="1:9" ht="16">
      <c r="A1" s="996" t="str">
        <f>'CPCA-I-01'!A1:G1</f>
        <v>UNIVERSIDAD TECNOLÓGICA DE GUAYMAS</v>
      </c>
      <c r="B1" s="996"/>
      <c r="C1" s="996"/>
      <c r="D1" s="996"/>
      <c r="E1" s="996"/>
      <c r="F1" s="996"/>
      <c r="G1" s="996"/>
      <c r="H1" s="996"/>
      <c r="I1" s="996"/>
    </row>
    <row r="2" spans="1:9" ht="15.75" customHeight="1">
      <c r="A2" s="993" t="s">
        <v>394</v>
      </c>
      <c r="B2" s="993"/>
      <c r="C2" s="993"/>
      <c r="D2" s="993"/>
      <c r="E2" s="993"/>
      <c r="F2" s="993"/>
      <c r="G2" s="993"/>
      <c r="H2" s="993"/>
      <c r="I2" s="993"/>
    </row>
    <row r="3" spans="1:9" ht="15.75" customHeight="1">
      <c r="A3" s="1124" t="str">
        <f>'CPCA-I-10'!A3:K3</f>
        <v>Del 01 de Enero al 31 de Diciembre 2024</v>
      </c>
      <c r="B3" s="1124"/>
      <c r="C3" s="1124"/>
      <c r="D3" s="1124"/>
      <c r="E3" s="1124"/>
      <c r="F3" s="1124"/>
      <c r="G3" s="1124"/>
      <c r="H3" s="1124"/>
      <c r="I3" s="1124"/>
    </row>
    <row r="4" spans="1:9" ht="15.75" customHeight="1" thickBot="1">
      <c r="A4" s="1052"/>
      <c r="B4" s="1052"/>
      <c r="C4" s="1052"/>
      <c r="D4" s="1052"/>
      <c r="E4" s="1052"/>
      <c r="F4" s="1052"/>
      <c r="G4" s="1052"/>
      <c r="H4" s="1052"/>
      <c r="I4" s="1052"/>
    </row>
    <row r="5" spans="1:9" ht="16" thickBot="1">
      <c r="A5" s="1125"/>
      <c r="B5" s="1126"/>
      <c r="C5" s="1127"/>
      <c r="D5" s="1128" t="s">
        <v>395</v>
      </c>
      <c r="E5" s="1129"/>
      <c r="F5" s="1129"/>
      <c r="G5" s="1129"/>
      <c r="H5" s="1130"/>
      <c r="I5" s="1131" t="s">
        <v>396</v>
      </c>
    </row>
    <row r="6" spans="1:9">
      <c r="A6" s="1134" t="s">
        <v>243</v>
      </c>
      <c r="B6" s="1135"/>
      <c r="C6" s="1136"/>
      <c r="D6" s="1131" t="s">
        <v>397</v>
      </c>
      <c r="E6" s="1140" t="s">
        <v>398</v>
      </c>
      <c r="F6" s="1131" t="s">
        <v>399</v>
      </c>
      <c r="G6" s="1131" t="s">
        <v>400</v>
      </c>
      <c r="H6" s="1131" t="s">
        <v>401</v>
      </c>
      <c r="I6" s="1132"/>
    </row>
    <row r="7" spans="1:9" ht="16" thickBot="1">
      <c r="A7" s="1137" t="s">
        <v>402</v>
      </c>
      <c r="B7" s="1138"/>
      <c r="C7" s="1139"/>
      <c r="D7" s="1133"/>
      <c r="E7" s="1141"/>
      <c r="F7" s="1133"/>
      <c r="G7" s="1133"/>
      <c r="H7" s="1133"/>
      <c r="I7" s="1133"/>
    </row>
    <row r="8" spans="1:9">
      <c r="A8" s="1119"/>
      <c r="B8" s="1120"/>
      <c r="C8" s="1121"/>
      <c r="D8" s="612"/>
      <c r="E8" s="612"/>
      <c r="F8" s="612"/>
      <c r="G8" s="612"/>
      <c r="H8" s="612"/>
      <c r="I8" s="612"/>
    </row>
    <row r="9" spans="1:9">
      <c r="A9" s="1105" t="s">
        <v>403</v>
      </c>
      <c r="B9" s="1106"/>
      <c r="C9" s="1123"/>
      <c r="D9" s="517"/>
      <c r="E9" s="517"/>
      <c r="F9" s="517"/>
      <c r="G9" s="517"/>
      <c r="H9" s="517"/>
      <c r="I9" s="517"/>
    </row>
    <row r="10" spans="1:9">
      <c r="A10" s="626"/>
      <c r="B10" s="1108" t="s">
        <v>404</v>
      </c>
      <c r="C10" s="1109"/>
      <c r="D10" s="529">
        <v>0</v>
      </c>
      <c r="E10" s="529">
        <v>0</v>
      </c>
      <c r="F10" s="529">
        <f t="shared" ref="F10:F16" si="0">+D10+E10</f>
        <v>0</v>
      </c>
      <c r="G10" s="529">
        <v>0</v>
      </c>
      <c r="H10" s="529">
        <v>0</v>
      </c>
      <c r="I10" s="526">
        <f>+H10-D10</f>
        <v>0</v>
      </c>
    </row>
    <row r="11" spans="1:9">
      <c r="A11" s="626"/>
      <c r="B11" s="1108" t="s">
        <v>405</v>
      </c>
      <c r="C11" s="1109"/>
      <c r="D11" s="529">
        <v>0</v>
      </c>
      <c r="E11" s="529">
        <v>0</v>
      </c>
      <c r="F11" s="529">
        <f t="shared" si="0"/>
        <v>0</v>
      </c>
      <c r="G11" s="529">
        <v>0</v>
      </c>
      <c r="H11" s="529">
        <v>0</v>
      </c>
      <c r="I11" s="526">
        <f t="shared" ref="I11:I16" si="1">+H11-D11</f>
        <v>0</v>
      </c>
    </row>
    <row r="12" spans="1:9">
      <c r="A12" s="626"/>
      <c r="B12" s="1108" t="s">
        <v>406</v>
      </c>
      <c r="C12" s="1109"/>
      <c r="D12" s="529">
        <v>0</v>
      </c>
      <c r="E12" s="529">
        <v>0</v>
      </c>
      <c r="F12" s="529">
        <f t="shared" si="0"/>
        <v>0</v>
      </c>
      <c r="G12" s="529">
        <v>0</v>
      </c>
      <c r="H12" s="529">
        <v>0</v>
      </c>
      <c r="I12" s="526">
        <f t="shared" si="1"/>
        <v>0</v>
      </c>
    </row>
    <row r="13" spans="1:9">
      <c r="A13" s="626"/>
      <c r="B13" s="1108" t="s">
        <v>407</v>
      </c>
      <c r="C13" s="1109"/>
      <c r="D13" s="529">
        <v>0</v>
      </c>
      <c r="E13" s="529">
        <v>0</v>
      </c>
      <c r="F13" s="529">
        <f t="shared" si="0"/>
        <v>0</v>
      </c>
      <c r="G13" s="529">
        <v>0</v>
      </c>
      <c r="H13" s="529">
        <v>0</v>
      </c>
      <c r="I13" s="526">
        <f t="shared" si="1"/>
        <v>0</v>
      </c>
    </row>
    <row r="14" spans="1:9">
      <c r="A14" s="626"/>
      <c r="B14" s="1108" t="s">
        <v>408</v>
      </c>
      <c r="C14" s="1109"/>
      <c r="D14" s="529">
        <v>0</v>
      </c>
      <c r="E14" s="529">
        <v>27930.86</v>
      </c>
      <c r="F14" s="529">
        <f t="shared" si="0"/>
        <v>27930.86</v>
      </c>
      <c r="G14" s="963">
        <v>27929.14</v>
      </c>
      <c r="H14" s="963">
        <v>27929.14</v>
      </c>
      <c r="I14" s="526">
        <f t="shared" si="1"/>
        <v>27929.14</v>
      </c>
    </row>
    <row r="15" spans="1:9">
      <c r="A15" s="626"/>
      <c r="B15" s="1108" t="s">
        <v>409</v>
      </c>
      <c r="C15" s="1109"/>
      <c r="D15" s="529">
        <v>0</v>
      </c>
      <c r="E15" s="529">
        <v>0</v>
      </c>
      <c r="F15" s="529">
        <f t="shared" si="0"/>
        <v>0</v>
      </c>
      <c r="G15" s="529">
        <v>0</v>
      </c>
      <c r="H15" s="529"/>
      <c r="I15" s="526">
        <f t="shared" si="1"/>
        <v>0</v>
      </c>
    </row>
    <row r="16" spans="1:9">
      <c r="A16" s="626"/>
      <c r="B16" s="1108" t="s">
        <v>870</v>
      </c>
      <c r="C16" s="1109"/>
      <c r="D16" s="964">
        <v>2517826</v>
      </c>
      <c r="E16" s="529">
        <v>0</v>
      </c>
      <c r="F16" s="529">
        <f t="shared" si="0"/>
        <v>2517826</v>
      </c>
      <c r="G16" s="963">
        <v>1820608.33</v>
      </c>
      <c r="H16" s="963">
        <v>1820608.33</v>
      </c>
      <c r="I16" s="526">
        <f t="shared" si="1"/>
        <v>-697217.66999999993</v>
      </c>
    </row>
    <row r="17" spans="1:9">
      <c r="A17" s="1122"/>
      <c r="B17" s="1108" t="s">
        <v>410</v>
      </c>
      <c r="C17" s="1109"/>
      <c r="D17" s="1116">
        <f t="shared" ref="D17:I17" si="2">SUM(D19:D29)</f>
        <v>0</v>
      </c>
      <c r="E17" s="1116">
        <f t="shared" si="2"/>
        <v>0</v>
      </c>
      <c r="F17" s="1116">
        <f t="shared" si="2"/>
        <v>0</v>
      </c>
      <c r="G17" s="1116">
        <f t="shared" si="2"/>
        <v>0</v>
      </c>
      <c r="H17" s="1116">
        <f t="shared" si="2"/>
        <v>0</v>
      </c>
      <c r="I17" s="1116">
        <f t="shared" si="2"/>
        <v>0</v>
      </c>
    </row>
    <row r="18" spans="1:9">
      <c r="A18" s="1122"/>
      <c r="B18" s="1108" t="s">
        <v>411</v>
      </c>
      <c r="C18" s="1109"/>
      <c r="D18" s="1116"/>
      <c r="E18" s="1116"/>
      <c r="F18" s="1116"/>
      <c r="G18" s="1116"/>
      <c r="H18" s="1116"/>
      <c r="I18" s="1116"/>
    </row>
    <row r="19" spans="1:9">
      <c r="A19" s="626"/>
      <c r="B19" s="624"/>
      <c r="C19" s="625" t="s">
        <v>412</v>
      </c>
      <c r="D19" s="529">
        <v>0</v>
      </c>
      <c r="E19" s="529">
        <v>0</v>
      </c>
      <c r="F19" s="529">
        <f t="shared" ref="F19:F29" si="3">+D19+E19</f>
        <v>0</v>
      </c>
      <c r="G19" s="529">
        <v>0</v>
      </c>
      <c r="H19" s="529">
        <v>0</v>
      </c>
      <c r="I19" s="526">
        <f>+H19-D19</f>
        <v>0</v>
      </c>
    </row>
    <row r="20" spans="1:9">
      <c r="A20" s="626"/>
      <c r="B20" s="624"/>
      <c r="C20" s="625" t="s">
        <v>413</v>
      </c>
      <c r="D20" s="529">
        <v>0</v>
      </c>
      <c r="E20" s="529">
        <v>0</v>
      </c>
      <c r="F20" s="529">
        <f t="shared" si="3"/>
        <v>0</v>
      </c>
      <c r="G20" s="529">
        <v>0</v>
      </c>
      <c r="H20" s="529">
        <v>0</v>
      </c>
      <c r="I20" s="526">
        <f t="shared" ref="I20:I36" si="4">+H20-D20</f>
        <v>0</v>
      </c>
    </row>
    <row r="21" spans="1:9">
      <c r="A21" s="626"/>
      <c r="B21" s="624"/>
      <c r="C21" s="625" t="s">
        <v>414</v>
      </c>
      <c r="D21" s="529">
        <v>0</v>
      </c>
      <c r="E21" s="529">
        <v>0</v>
      </c>
      <c r="F21" s="529">
        <f t="shared" si="3"/>
        <v>0</v>
      </c>
      <c r="G21" s="529">
        <v>0</v>
      </c>
      <c r="H21" s="529">
        <v>0</v>
      </c>
      <c r="I21" s="526">
        <f t="shared" si="4"/>
        <v>0</v>
      </c>
    </row>
    <row r="22" spans="1:9">
      <c r="A22" s="626"/>
      <c r="B22" s="624"/>
      <c r="C22" s="625" t="s">
        <v>415</v>
      </c>
      <c r="D22" s="529">
        <v>0</v>
      </c>
      <c r="E22" s="529">
        <v>0</v>
      </c>
      <c r="F22" s="529">
        <f t="shared" si="3"/>
        <v>0</v>
      </c>
      <c r="G22" s="529">
        <v>0</v>
      </c>
      <c r="H22" s="529">
        <v>0</v>
      </c>
      <c r="I22" s="526">
        <f t="shared" si="4"/>
        <v>0</v>
      </c>
    </row>
    <row r="23" spans="1:9">
      <c r="A23" s="626"/>
      <c r="B23" s="624"/>
      <c r="C23" s="625" t="s">
        <v>416</v>
      </c>
      <c r="D23" s="529">
        <v>0</v>
      </c>
      <c r="E23" s="529">
        <v>0</v>
      </c>
      <c r="F23" s="529">
        <f t="shared" si="3"/>
        <v>0</v>
      </c>
      <c r="G23" s="529">
        <v>0</v>
      </c>
      <c r="H23" s="529">
        <v>0</v>
      </c>
      <c r="I23" s="526">
        <f t="shared" si="4"/>
        <v>0</v>
      </c>
    </row>
    <row r="24" spans="1:9">
      <c r="A24" s="626"/>
      <c r="B24" s="624"/>
      <c r="C24" s="625" t="s">
        <v>417</v>
      </c>
      <c r="D24" s="529">
        <v>0</v>
      </c>
      <c r="E24" s="529">
        <v>0</v>
      </c>
      <c r="F24" s="529">
        <f t="shared" si="3"/>
        <v>0</v>
      </c>
      <c r="G24" s="529">
        <v>0</v>
      </c>
      <c r="H24" s="529">
        <v>0</v>
      </c>
      <c r="I24" s="526">
        <f t="shared" si="4"/>
        <v>0</v>
      </c>
    </row>
    <row r="25" spans="1:9">
      <c r="A25" s="626"/>
      <c r="B25" s="624"/>
      <c r="C25" s="625" t="s">
        <v>418</v>
      </c>
      <c r="D25" s="529">
        <v>0</v>
      </c>
      <c r="E25" s="529">
        <v>0</v>
      </c>
      <c r="F25" s="529">
        <f t="shared" si="3"/>
        <v>0</v>
      </c>
      <c r="G25" s="529">
        <v>0</v>
      </c>
      <c r="H25" s="529">
        <v>0</v>
      </c>
      <c r="I25" s="526">
        <f t="shared" si="4"/>
        <v>0</v>
      </c>
    </row>
    <row r="26" spans="1:9">
      <c r="A26" s="626"/>
      <c r="B26" s="624"/>
      <c r="C26" s="625" t="s">
        <v>419</v>
      </c>
      <c r="D26" s="529">
        <v>0</v>
      </c>
      <c r="E26" s="529">
        <v>0</v>
      </c>
      <c r="F26" s="529">
        <f t="shared" si="3"/>
        <v>0</v>
      </c>
      <c r="G26" s="529">
        <v>0</v>
      </c>
      <c r="H26" s="529">
        <v>0</v>
      </c>
      <c r="I26" s="526">
        <f t="shared" si="4"/>
        <v>0</v>
      </c>
    </row>
    <row r="27" spans="1:9">
      <c r="A27" s="626"/>
      <c r="B27" s="624"/>
      <c r="C27" s="625" t="s">
        <v>420</v>
      </c>
      <c r="D27" s="529">
        <v>0</v>
      </c>
      <c r="E27" s="529">
        <v>0</v>
      </c>
      <c r="F27" s="529">
        <f t="shared" si="3"/>
        <v>0</v>
      </c>
      <c r="G27" s="529">
        <v>0</v>
      </c>
      <c r="H27" s="529">
        <v>0</v>
      </c>
      <c r="I27" s="526">
        <f t="shared" si="4"/>
        <v>0</v>
      </c>
    </row>
    <row r="28" spans="1:9">
      <c r="A28" s="626"/>
      <c r="B28" s="624"/>
      <c r="C28" s="625" t="s">
        <v>421</v>
      </c>
      <c r="D28" s="529">
        <v>0</v>
      </c>
      <c r="E28" s="529">
        <v>0</v>
      </c>
      <c r="F28" s="529">
        <f t="shared" si="3"/>
        <v>0</v>
      </c>
      <c r="G28" s="529">
        <v>0</v>
      </c>
      <c r="H28" s="529">
        <v>0</v>
      </c>
      <c r="I28" s="526">
        <f t="shared" si="4"/>
        <v>0</v>
      </c>
    </row>
    <row r="29" spans="1:9">
      <c r="A29" s="626"/>
      <c r="B29" s="624"/>
      <c r="C29" s="625" t="s">
        <v>422</v>
      </c>
      <c r="D29" s="529">
        <v>0</v>
      </c>
      <c r="E29" s="529">
        <v>0</v>
      </c>
      <c r="F29" s="529">
        <f t="shared" si="3"/>
        <v>0</v>
      </c>
      <c r="G29" s="529">
        <v>0</v>
      </c>
      <c r="H29" s="529">
        <v>0</v>
      </c>
      <c r="I29" s="526">
        <f t="shared" si="4"/>
        <v>0</v>
      </c>
    </row>
    <row r="30" spans="1:9">
      <c r="A30" s="626"/>
      <c r="B30" s="1108" t="s">
        <v>423</v>
      </c>
      <c r="C30" s="1109"/>
      <c r="D30" s="526">
        <f t="shared" ref="D30:I30" si="5">SUM(D31:D35)</f>
        <v>0</v>
      </c>
      <c r="E30" s="526">
        <f t="shared" si="5"/>
        <v>0</v>
      </c>
      <c r="F30" s="526">
        <f t="shared" si="5"/>
        <v>0</v>
      </c>
      <c r="G30" s="526">
        <f t="shared" si="5"/>
        <v>0</v>
      </c>
      <c r="H30" s="526">
        <f t="shared" si="5"/>
        <v>0</v>
      </c>
      <c r="I30" s="526">
        <f t="shared" si="5"/>
        <v>0</v>
      </c>
    </row>
    <row r="31" spans="1:9">
      <c r="A31" s="626"/>
      <c r="B31" s="624"/>
      <c r="C31" s="625" t="s">
        <v>424</v>
      </c>
      <c r="D31" s="529">
        <v>0</v>
      </c>
      <c r="E31" s="529">
        <v>0</v>
      </c>
      <c r="F31" s="529">
        <v>0</v>
      </c>
      <c r="G31" s="529"/>
      <c r="H31" s="529">
        <v>0</v>
      </c>
      <c r="I31" s="526">
        <f t="shared" si="4"/>
        <v>0</v>
      </c>
    </row>
    <row r="32" spans="1:9">
      <c r="A32" s="626"/>
      <c r="B32" s="624"/>
      <c r="C32" s="625" t="s">
        <v>425</v>
      </c>
      <c r="D32" s="529">
        <v>0</v>
      </c>
      <c r="E32" s="529">
        <v>0</v>
      </c>
      <c r="F32" s="529">
        <f t="shared" ref="F32:F36" si="6">+D32+E32</f>
        <v>0</v>
      </c>
      <c r="G32" s="529"/>
      <c r="H32" s="529">
        <v>0</v>
      </c>
      <c r="I32" s="526">
        <f t="shared" si="4"/>
        <v>0</v>
      </c>
    </row>
    <row r="33" spans="1:9" ht="16" thickBot="1">
      <c r="A33" s="498"/>
      <c r="B33" s="571"/>
      <c r="C33" s="615" t="s">
        <v>426</v>
      </c>
      <c r="D33" s="530">
        <v>0</v>
      </c>
      <c r="E33" s="530">
        <v>0</v>
      </c>
      <c r="F33" s="530">
        <f t="shared" si="6"/>
        <v>0</v>
      </c>
      <c r="G33" s="530"/>
      <c r="H33" s="530"/>
      <c r="I33" s="527">
        <f t="shared" si="4"/>
        <v>0</v>
      </c>
    </row>
    <row r="34" spans="1:9">
      <c r="A34" s="626"/>
      <c r="B34" s="624"/>
      <c r="C34" s="625" t="s">
        <v>427</v>
      </c>
      <c r="D34" s="529">
        <v>0</v>
      </c>
      <c r="E34" s="529">
        <v>0</v>
      </c>
      <c r="F34" s="529">
        <f t="shared" si="6"/>
        <v>0</v>
      </c>
      <c r="G34" s="529"/>
      <c r="H34" s="529"/>
      <c r="I34" s="526">
        <f t="shared" si="4"/>
        <v>0</v>
      </c>
    </row>
    <row r="35" spans="1:9">
      <c r="A35" s="626"/>
      <c r="B35" s="624"/>
      <c r="C35" s="625" t="s">
        <v>428</v>
      </c>
      <c r="D35" s="529">
        <v>0</v>
      </c>
      <c r="E35" s="529">
        <v>0</v>
      </c>
      <c r="F35" s="529">
        <f t="shared" si="6"/>
        <v>0</v>
      </c>
      <c r="G35" s="529"/>
      <c r="H35" s="529"/>
      <c r="I35" s="526">
        <f t="shared" si="4"/>
        <v>0</v>
      </c>
    </row>
    <row r="36" spans="1:9">
      <c r="A36" s="626"/>
      <c r="B36" s="1117" t="s">
        <v>871</v>
      </c>
      <c r="C36" s="1118"/>
      <c r="D36" s="529">
        <v>0</v>
      </c>
      <c r="E36" s="529"/>
      <c r="F36" s="613">
        <f t="shared" si="6"/>
        <v>0</v>
      </c>
      <c r="G36" s="529"/>
      <c r="H36" s="529"/>
      <c r="I36" s="614">
        <f t="shared" si="4"/>
        <v>0</v>
      </c>
    </row>
    <row r="37" spans="1:9">
      <c r="A37" s="626"/>
      <c r="B37" s="1108" t="s">
        <v>429</v>
      </c>
      <c r="C37" s="1109"/>
      <c r="D37" s="526">
        <f t="shared" ref="D37:I37" si="7">SUM(D38)</f>
        <v>0</v>
      </c>
      <c r="E37" s="526">
        <f t="shared" si="7"/>
        <v>0</v>
      </c>
      <c r="F37" s="526">
        <f t="shared" si="7"/>
        <v>0</v>
      </c>
      <c r="G37" s="526">
        <f t="shared" si="7"/>
        <v>0</v>
      </c>
      <c r="H37" s="526">
        <f t="shared" si="7"/>
        <v>0</v>
      </c>
      <c r="I37" s="526">
        <f t="shared" si="7"/>
        <v>0</v>
      </c>
    </row>
    <row r="38" spans="1:9">
      <c r="A38" s="626"/>
      <c r="B38" s="624"/>
      <c r="C38" s="625" t="s">
        <v>430</v>
      </c>
      <c r="D38" s="529">
        <v>0</v>
      </c>
      <c r="E38" s="529"/>
      <c r="F38" s="529">
        <f>+D38+E38</f>
        <v>0</v>
      </c>
      <c r="G38" s="529"/>
      <c r="H38" s="529"/>
      <c r="I38" s="526">
        <f>+H38-D38</f>
        <v>0</v>
      </c>
    </row>
    <row r="39" spans="1:9">
      <c r="A39" s="626"/>
      <c r="B39" s="1108" t="s">
        <v>431</v>
      </c>
      <c r="C39" s="1109"/>
      <c r="D39" s="526">
        <f t="shared" ref="D39:I39" si="8">SUM(D40:D41)</f>
        <v>0</v>
      </c>
      <c r="E39" s="526">
        <f t="shared" si="8"/>
        <v>0</v>
      </c>
      <c r="F39" s="526">
        <f t="shared" si="8"/>
        <v>0</v>
      </c>
      <c r="G39" s="526">
        <f t="shared" si="8"/>
        <v>0</v>
      </c>
      <c r="H39" s="526">
        <f t="shared" si="8"/>
        <v>0</v>
      </c>
      <c r="I39" s="526">
        <f t="shared" si="8"/>
        <v>0</v>
      </c>
    </row>
    <row r="40" spans="1:9">
      <c r="A40" s="626"/>
      <c r="B40" s="624"/>
      <c r="C40" s="625" t="s">
        <v>432</v>
      </c>
      <c r="D40" s="529">
        <v>0</v>
      </c>
      <c r="E40" s="529">
        <v>0</v>
      </c>
      <c r="F40" s="529">
        <f>+D40+E40</f>
        <v>0</v>
      </c>
      <c r="G40" s="529"/>
      <c r="H40" s="529"/>
      <c r="I40" s="526">
        <f>H40-D40</f>
        <v>0</v>
      </c>
    </row>
    <row r="41" spans="1:9">
      <c r="A41" s="626"/>
      <c r="B41" s="624"/>
      <c r="C41" s="625" t="s">
        <v>433</v>
      </c>
      <c r="D41" s="529">
        <v>0</v>
      </c>
      <c r="E41" s="529">
        <v>0</v>
      </c>
      <c r="F41" s="529">
        <f>+D41+E41</f>
        <v>0</v>
      </c>
      <c r="G41" s="529"/>
      <c r="H41" s="529"/>
      <c r="I41" s="526">
        <f>H41-D41</f>
        <v>0</v>
      </c>
    </row>
    <row r="42" spans="1:9" ht="8.25" customHeight="1">
      <c r="A42" s="626"/>
      <c r="B42" s="624"/>
      <c r="C42" s="625"/>
      <c r="D42" s="526"/>
      <c r="E42" s="526"/>
      <c r="F42" s="526"/>
      <c r="G42" s="526"/>
      <c r="H42" s="526"/>
      <c r="I42" s="526"/>
    </row>
    <row r="43" spans="1:9" ht="15" customHeight="1">
      <c r="A43" s="640" t="s">
        <v>434</v>
      </c>
      <c r="B43" s="506"/>
      <c r="C43" s="525"/>
      <c r="D43" s="1115">
        <f>+D10+D11+D12+D13+D14+D15+D16+D17+D30+D36+D37+D39</f>
        <v>2517826</v>
      </c>
      <c r="E43" s="1115">
        <f t="shared" ref="E43:I43" si="9">+E10+E11+E12+E13+E14+E15+E16+E17+E30+E36+E37+E39</f>
        <v>27930.86</v>
      </c>
      <c r="F43" s="1115">
        <f t="shared" si="9"/>
        <v>2545756.86</v>
      </c>
      <c r="G43" s="1115">
        <f t="shared" si="9"/>
        <v>1848537.47</v>
      </c>
      <c r="H43" s="1115">
        <f t="shared" si="9"/>
        <v>1848537.47</v>
      </c>
      <c r="I43" s="1115">
        <f t="shared" si="9"/>
        <v>-669288.52999999991</v>
      </c>
    </row>
    <row r="44" spans="1:9">
      <c r="A44" s="640" t="s">
        <v>435</v>
      </c>
      <c r="B44" s="506"/>
      <c r="C44" s="525"/>
      <c r="D44" s="1115"/>
      <c r="E44" s="1115"/>
      <c r="F44" s="1115"/>
      <c r="G44" s="1115"/>
      <c r="H44" s="1115"/>
      <c r="I44" s="1115"/>
    </row>
    <row r="45" spans="1:9" ht="8.25" customHeight="1">
      <c r="A45" s="641"/>
      <c r="B45" s="627"/>
      <c r="C45" s="628"/>
      <c r="D45" s="1115"/>
      <c r="E45" s="1115"/>
      <c r="F45" s="1115"/>
      <c r="G45" s="1115"/>
      <c r="H45" s="1115"/>
      <c r="I45" s="1115"/>
    </row>
    <row r="46" spans="1:9">
      <c r="A46" s="1105" t="s">
        <v>436</v>
      </c>
      <c r="B46" s="1106"/>
      <c r="C46" s="1107"/>
      <c r="D46" s="531"/>
      <c r="E46" s="531"/>
      <c r="F46" s="531"/>
      <c r="G46" s="531"/>
      <c r="H46" s="531"/>
      <c r="I46" s="526" t="str">
        <f>IF(($H$43-$D$43)&lt;=0," ",$H$43-$D$43)</f>
        <v xml:space="preserve"> </v>
      </c>
    </row>
    <row r="47" spans="1:9" ht="11.25" customHeight="1">
      <c r="A47" s="626"/>
      <c r="B47" s="624"/>
      <c r="C47" s="625"/>
      <c r="D47" s="526"/>
      <c r="E47" s="526"/>
      <c r="F47" s="526"/>
      <c r="G47" s="526"/>
      <c r="H47" s="526"/>
      <c r="I47" s="526"/>
    </row>
    <row r="48" spans="1:9">
      <c r="A48" s="1105" t="s">
        <v>437</v>
      </c>
      <c r="B48" s="1106"/>
      <c r="C48" s="1107"/>
      <c r="D48" s="526"/>
      <c r="E48" s="526"/>
      <c r="F48" s="526"/>
      <c r="G48" s="526"/>
      <c r="H48" s="526"/>
      <c r="I48" s="526"/>
    </row>
    <row r="49" spans="1:9">
      <c r="A49" s="626"/>
      <c r="B49" s="1108" t="s">
        <v>438</v>
      </c>
      <c r="C49" s="1109"/>
      <c r="D49" s="526">
        <f t="shared" ref="D49:I49" si="10">SUM(D50:D57)</f>
        <v>0</v>
      </c>
      <c r="E49" s="526">
        <f t="shared" si="10"/>
        <v>0</v>
      </c>
      <c r="F49" s="526">
        <f t="shared" si="10"/>
        <v>0</v>
      </c>
      <c r="G49" s="526">
        <f t="shared" si="10"/>
        <v>0</v>
      </c>
      <c r="H49" s="526">
        <f t="shared" si="10"/>
        <v>0</v>
      </c>
      <c r="I49" s="526">
        <f t="shared" si="10"/>
        <v>0</v>
      </c>
    </row>
    <row r="50" spans="1:9">
      <c r="A50" s="626"/>
      <c r="B50" s="624"/>
      <c r="C50" s="625" t="s">
        <v>439</v>
      </c>
      <c r="D50" s="529">
        <v>0</v>
      </c>
      <c r="E50" s="529">
        <v>0</v>
      </c>
      <c r="F50" s="529">
        <f t="shared" ref="F50:F78" si="11">+D50+E50</f>
        <v>0</v>
      </c>
      <c r="G50" s="529">
        <v>0</v>
      </c>
      <c r="H50" s="529">
        <v>0</v>
      </c>
      <c r="I50" s="526">
        <f>H50-D50</f>
        <v>0</v>
      </c>
    </row>
    <row r="51" spans="1:9">
      <c r="A51" s="626"/>
      <c r="B51" s="624"/>
      <c r="C51" s="625" t="s">
        <v>440</v>
      </c>
      <c r="D51" s="529">
        <v>0</v>
      </c>
      <c r="E51" s="529"/>
      <c r="F51" s="529">
        <f t="shared" si="11"/>
        <v>0</v>
      </c>
      <c r="G51" s="529"/>
      <c r="H51" s="529"/>
      <c r="I51" s="526">
        <f t="shared" ref="I51:I62" si="12">H51-D51</f>
        <v>0</v>
      </c>
    </row>
    <row r="52" spans="1:9">
      <c r="A52" s="626"/>
      <c r="B52" s="624"/>
      <c r="C52" s="625" t="s">
        <v>441</v>
      </c>
      <c r="D52" s="529">
        <v>0</v>
      </c>
      <c r="E52" s="529"/>
      <c r="F52" s="529">
        <f t="shared" si="11"/>
        <v>0</v>
      </c>
      <c r="G52" s="529"/>
      <c r="H52" s="529"/>
      <c r="I52" s="526">
        <f t="shared" si="12"/>
        <v>0</v>
      </c>
    </row>
    <row r="53" spans="1:9" ht="24">
      <c r="A53" s="626"/>
      <c r="B53" s="624"/>
      <c r="C53" s="629" t="s">
        <v>442</v>
      </c>
      <c r="D53" s="529">
        <v>0</v>
      </c>
      <c r="E53" s="529"/>
      <c r="F53" s="529">
        <f t="shared" si="11"/>
        <v>0</v>
      </c>
      <c r="G53" s="529"/>
      <c r="H53" s="529"/>
      <c r="I53" s="526">
        <f t="shared" si="12"/>
        <v>0</v>
      </c>
    </row>
    <row r="54" spans="1:9">
      <c r="A54" s="626"/>
      <c r="B54" s="624"/>
      <c r="C54" s="625" t="s">
        <v>443</v>
      </c>
      <c r="D54" s="529">
        <v>0</v>
      </c>
      <c r="E54" s="529">
        <v>0</v>
      </c>
      <c r="F54" s="529">
        <f t="shared" si="11"/>
        <v>0</v>
      </c>
      <c r="G54" s="529">
        <v>0</v>
      </c>
      <c r="H54" s="529">
        <v>0</v>
      </c>
      <c r="I54" s="526">
        <f t="shared" si="12"/>
        <v>0</v>
      </c>
    </row>
    <row r="55" spans="1:9">
      <c r="A55" s="626"/>
      <c r="B55" s="624"/>
      <c r="C55" s="625" t="s">
        <v>444</v>
      </c>
      <c r="D55" s="529">
        <v>0</v>
      </c>
      <c r="E55" s="529"/>
      <c r="F55" s="529">
        <f t="shared" si="11"/>
        <v>0</v>
      </c>
      <c r="G55" s="529"/>
      <c r="H55" s="529"/>
      <c r="I55" s="526">
        <f t="shared" si="12"/>
        <v>0</v>
      </c>
    </row>
    <row r="56" spans="1:9">
      <c r="A56" s="626"/>
      <c r="B56" s="624"/>
      <c r="C56" s="629" t="s">
        <v>445</v>
      </c>
      <c r="D56" s="529">
        <v>0</v>
      </c>
      <c r="E56" s="529"/>
      <c r="F56" s="529">
        <f t="shared" si="11"/>
        <v>0</v>
      </c>
      <c r="G56" s="529"/>
      <c r="H56" s="529"/>
      <c r="I56" s="526">
        <f t="shared" si="12"/>
        <v>0</v>
      </c>
    </row>
    <row r="57" spans="1:9">
      <c r="A57" s="626"/>
      <c r="B57" s="624"/>
      <c r="C57" s="629" t="s">
        <v>446</v>
      </c>
      <c r="D57" s="529">
        <v>0</v>
      </c>
      <c r="E57" s="529"/>
      <c r="F57" s="529">
        <f t="shared" si="11"/>
        <v>0</v>
      </c>
      <c r="G57" s="529"/>
      <c r="H57" s="529"/>
      <c r="I57" s="526">
        <f t="shared" si="12"/>
        <v>0</v>
      </c>
    </row>
    <row r="58" spans="1:9">
      <c r="A58" s="626"/>
      <c r="B58" s="1108" t="s">
        <v>447</v>
      </c>
      <c r="C58" s="1109"/>
      <c r="D58" s="526">
        <f t="shared" ref="D58:I58" si="13">SUM(D59:D62)</f>
        <v>0</v>
      </c>
      <c r="E58" s="526">
        <f t="shared" si="13"/>
        <v>0</v>
      </c>
      <c r="F58" s="526">
        <f t="shared" si="13"/>
        <v>0</v>
      </c>
      <c r="G58" s="526">
        <f t="shared" si="13"/>
        <v>0</v>
      </c>
      <c r="H58" s="526">
        <f t="shared" si="13"/>
        <v>0</v>
      </c>
      <c r="I58" s="526">
        <f t="shared" si="13"/>
        <v>0</v>
      </c>
    </row>
    <row r="59" spans="1:9">
      <c r="A59" s="626"/>
      <c r="B59" s="624"/>
      <c r="C59" s="625" t="s">
        <v>448</v>
      </c>
      <c r="D59" s="529">
        <v>0</v>
      </c>
      <c r="E59" s="529"/>
      <c r="F59" s="529">
        <f t="shared" si="11"/>
        <v>0</v>
      </c>
      <c r="G59" s="529"/>
      <c r="H59" s="529"/>
      <c r="I59" s="526">
        <f t="shared" si="12"/>
        <v>0</v>
      </c>
    </row>
    <row r="60" spans="1:9">
      <c r="A60" s="626"/>
      <c r="B60" s="624"/>
      <c r="C60" s="625" t="s">
        <v>449</v>
      </c>
      <c r="D60" s="529">
        <v>0</v>
      </c>
      <c r="E60" s="529"/>
      <c r="F60" s="529">
        <v>0</v>
      </c>
      <c r="G60" s="529"/>
      <c r="H60" s="529"/>
      <c r="I60" s="526">
        <f t="shared" si="12"/>
        <v>0</v>
      </c>
    </row>
    <row r="61" spans="1:9">
      <c r="A61" s="626"/>
      <c r="B61" s="624"/>
      <c r="C61" s="625" t="s">
        <v>450</v>
      </c>
      <c r="D61" s="529">
        <v>0</v>
      </c>
      <c r="E61" s="529"/>
      <c r="F61" s="529">
        <v>0</v>
      </c>
      <c r="G61" s="529"/>
      <c r="H61" s="529"/>
      <c r="I61" s="526">
        <f t="shared" si="12"/>
        <v>0</v>
      </c>
    </row>
    <row r="62" spans="1:9">
      <c r="A62" s="626"/>
      <c r="B62" s="624"/>
      <c r="C62" s="625" t="s">
        <v>451</v>
      </c>
      <c r="D62" s="529">
        <v>0</v>
      </c>
      <c r="E62" s="529"/>
      <c r="F62" s="529">
        <v>0</v>
      </c>
      <c r="G62" s="529"/>
      <c r="H62" s="529"/>
      <c r="I62" s="526">
        <f t="shared" si="12"/>
        <v>0</v>
      </c>
    </row>
    <row r="63" spans="1:9">
      <c r="A63" s="626"/>
      <c r="B63" s="1108" t="s">
        <v>452</v>
      </c>
      <c r="C63" s="1109"/>
      <c r="D63" s="526">
        <f t="shared" ref="D63:I63" si="14">SUM(D64:D65)</f>
        <v>0</v>
      </c>
      <c r="E63" s="526">
        <f t="shared" si="14"/>
        <v>0</v>
      </c>
      <c r="F63" s="526">
        <f t="shared" si="14"/>
        <v>0</v>
      </c>
      <c r="G63" s="526">
        <f t="shared" si="14"/>
        <v>0</v>
      </c>
      <c r="H63" s="526">
        <f t="shared" si="14"/>
        <v>0</v>
      </c>
      <c r="I63" s="526">
        <f t="shared" si="14"/>
        <v>0</v>
      </c>
    </row>
    <row r="64" spans="1:9" ht="16" thickBot="1">
      <c r="A64" s="498"/>
      <c r="B64" s="571"/>
      <c r="C64" s="572" t="s">
        <v>453</v>
      </c>
      <c r="D64" s="530">
        <v>0</v>
      </c>
      <c r="E64" s="530">
        <v>0</v>
      </c>
      <c r="F64" s="530">
        <f t="shared" si="11"/>
        <v>0</v>
      </c>
      <c r="G64" s="530">
        <v>0</v>
      </c>
      <c r="H64" s="530">
        <v>0</v>
      </c>
      <c r="I64" s="527">
        <f>H64-D64</f>
        <v>0</v>
      </c>
    </row>
    <row r="65" spans="1:10">
      <c r="A65" s="626"/>
      <c r="B65" s="624"/>
      <c r="C65" s="629" t="s">
        <v>454</v>
      </c>
      <c r="D65" s="529">
        <v>0</v>
      </c>
      <c r="E65" s="529">
        <v>0</v>
      </c>
      <c r="F65" s="613">
        <v>0</v>
      </c>
      <c r="G65" s="529">
        <v>0</v>
      </c>
      <c r="H65" s="529">
        <v>0</v>
      </c>
      <c r="I65" s="526">
        <f>H65-D65</f>
        <v>0</v>
      </c>
    </row>
    <row r="66" spans="1:10">
      <c r="A66" s="626"/>
      <c r="B66" s="1108" t="s">
        <v>881</v>
      </c>
      <c r="C66" s="1109"/>
      <c r="D66" s="964">
        <v>24151169</v>
      </c>
      <c r="E66" s="963">
        <v>5013543.26</v>
      </c>
      <c r="F66" s="529">
        <f t="shared" si="11"/>
        <v>29164712.259999998</v>
      </c>
      <c r="G66" s="963">
        <v>28364188.260000002</v>
      </c>
      <c r="H66" s="963">
        <v>28364188.260000002</v>
      </c>
      <c r="I66" s="526">
        <f>H66-D66</f>
        <v>4213019.2600000016</v>
      </c>
    </row>
    <row r="67" spans="1:10">
      <c r="A67" s="626"/>
      <c r="B67" s="1108" t="s">
        <v>455</v>
      </c>
      <c r="C67" s="1109"/>
      <c r="D67" s="529">
        <v>0</v>
      </c>
      <c r="E67" s="529">
        <v>0</v>
      </c>
      <c r="F67" s="529">
        <f t="shared" si="11"/>
        <v>0</v>
      </c>
      <c r="G67" s="529">
        <v>0</v>
      </c>
      <c r="H67" s="529">
        <v>0</v>
      </c>
      <c r="I67" s="526">
        <f>H67-D67</f>
        <v>0</v>
      </c>
    </row>
    <row r="68" spans="1:10" ht="8.25" customHeight="1">
      <c r="A68" s="626"/>
      <c r="B68" s="1108"/>
      <c r="C68" s="1109"/>
      <c r="D68" s="526"/>
      <c r="E68" s="526"/>
      <c r="F68" s="526" t="s">
        <v>241</v>
      </c>
      <c r="G68" s="526"/>
      <c r="H68" s="526"/>
      <c r="I68" s="526"/>
    </row>
    <row r="69" spans="1:10">
      <c r="A69" s="1112" t="s">
        <v>456</v>
      </c>
      <c r="B69" s="1113"/>
      <c r="C69" s="1114"/>
      <c r="D69" s="528">
        <f t="shared" ref="D69:I69" si="15">+D49+D58+D63+D66+D67</f>
        <v>24151169</v>
      </c>
      <c r="E69" s="528">
        <f t="shared" si="15"/>
        <v>5013543.26</v>
      </c>
      <c r="F69" s="528">
        <f t="shared" si="15"/>
        <v>29164712.259999998</v>
      </c>
      <c r="G69" s="528">
        <f t="shared" si="15"/>
        <v>28364188.260000002</v>
      </c>
      <c r="H69" s="528">
        <f t="shared" si="15"/>
        <v>28364188.260000002</v>
      </c>
      <c r="I69" s="528">
        <f t="shared" si="15"/>
        <v>4213019.2600000016</v>
      </c>
    </row>
    <row r="70" spans="1:10" ht="6" customHeight="1">
      <c r="A70" s="626"/>
      <c r="B70" s="1108"/>
      <c r="C70" s="1109"/>
      <c r="D70" s="526"/>
      <c r="E70" s="526"/>
      <c r="F70" s="526" t="s">
        <v>241</v>
      </c>
      <c r="G70" s="526"/>
      <c r="H70" s="526"/>
      <c r="I70" s="526"/>
    </row>
    <row r="71" spans="1:10">
      <c r="A71" s="1105" t="s">
        <v>457</v>
      </c>
      <c r="B71" s="1106"/>
      <c r="C71" s="1107"/>
      <c r="D71" s="528">
        <f t="shared" ref="D71:I71" si="16">SUM(D72)</f>
        <v>0</v>
      </c>
      <c r="E71" s="528">
        <f t="shared" si="16"/>
        <v>0</v>
      </c>
      <c r="F71" s="528">
        <f t="shared" si="16"/>
        <v>0</v>
      </c>
      <c r="G71" s="528">
        <f t="shared" si="16"/>
        <v>0</v>
      </c>
      <c r="H71" s="528">
        <f t="shared" si="16"/>
        <v>0</v>
      </c>
      <c r="I71" s="528">
        <f t="shared" si="16"/>
        <v>0</v>
      </c>
    </row>
    <row r="72" spans="1:10">
      <c r="A72" s="626"/>
      <c r="B72" s="1108" t="s">
        <v>458</v>
      </c>
      <c r="C72" s="1109"/>
      <c r="D72" s="529">
        <v>0</v>
      </c>
      <c r="E72" s="529"/>
      <c r="F72" s="529" t="s">
        <v>241</v>
      </c>
      <c r="G72" s="529"/>
      <c r="H72" s="529">
        <v>0</v>
      </c>
      <c r="I72" s="526">
        <f>H72-D72</f>
        <v>0</v>
      </c>
    </row>
    <row r="73" spans="1:10" ht="7.5" customHeight="1">
      <c r="A73" s="626"/>
      <c r="B73" s="1108"/>
      <c r="C73" s="1109"/>
      <c r="D73" s="526"/>
      <c r="E73" s="526"/>
      <c r="F73" s="526" t="s">
        <v>241</v>
      </c>
      <c r="G73" s="526"/>
      <c r="H73" s="526"/>
      <c r="I73" s="526"/>
    </row>
    <row r="74" spans="1:10">
      <c r="A74" s="1105" t="s">
        <v>459</v>
      </c>
      <c r="B74" s="1106"/>
      <c r="C74" s="1107"/>
      <c r="D74" s="528">
        <f t="shared" ref="D74:I74" si="17">+D43+D69+D71</f>
        <v>26668995</v>
      </c>
      <c r="E74" s="528">
        <f t="shared" si="17"/>
        <v>5041474.12</v>
      </c>
      <c r="F74" s="528">
        <f t="shared" si="17"/>
        <v>31710469.119999997</v>
      </c>
      <c r="G74" s="528">
        <f t="shared" si="17"/>
        <v>30212725.73</v>
      </c>
      <c r="H74" s="528">
        <f t="shared" si="17"/>
        <v>30212725.73</v>
      </c>
      <c r="I74" s="528">
        <f t="shared" si="17"/>
        <v>3543730.7300000018</v>
      </c>
    </row>
    <row r="75" spans="1:10" ht="6" customHeight="1">
      <c r="A75" s="626"/>
      <c r="B75" s="1108"/>
      <c r="C75" s="1109"/>
      <c r="D75" s="526"/>
      <c r="E75" s="526"/>
      <c r="F75" s="526" t="s">
        <v>241</v>
      </c>
      <c r="G75" s="526"/>
      <c r="H75" s="526"/>
      <c r="I75" s="526"/>
    </row>
    <row r="76" spans="1:10">
      <c r="A76" s="626"/>
      <c r="B76" s="1106" t="s">
        <v>460</v>
      </c>
      <c r="C76" s="1107"/>
      <c r="D76" s="526"/>
      <c r="E76" s="526"/>
      <c r="F76" s="526" t="s">
        <v>241</v>
      </c>
      <c r="G76" s="526"/>
      <c r="H76" s="526"/>
      <c r="I76" s="526"/>
    </row>
    <row r="77" spans="1:10" ht="21.75" customHeight="1">
      <c r="A77" s="626"/>
      <c r="B77" s="1110" t="s">
        <v>461</v>
      </c>
      <c r="C77" s="1111"/>
      <c r="D77" s="529">
        <v>0</v>
      </c>
      <c r="E77" s="529">
        <v>0</v>
      </c>
      <c r="F77" s="529">
        <f t="shared" si="11"/>
        <v>0</v>
      </c>
      <c r="G77" s="529">
        <v>0</v>
      </c>
      <c r="H77" s="529">
        <v>0</v>
      </c>
      <c r="I77" s="526">
        <f t="shared" ref="I77:I78" si="18">H77-D77</f>
        <v>0</v>
      </c>
    </row>
    <row r="78" spans="1:10" ht="22.5" customHeight="1">
      <c r="A78" s="626"/>
      <c r="B78" s="1110" t="s">
        <v>462</v>
      </c>
      <c r="C78" s="1111"/>
      <c r="D78" s="529">
        <v>0</v>
      </c>
      <c r="E78" s="529">
        <v>0</v>
      </c>
      <c r="F78" s="529">
        <f t="shared" si="11"/>
        <v>0</v>
      </c>
      <c r="G78" s="529">
        <v>0</v>
      </c>
      <c r="H78" s="529">
        <v>0</v>
      </c>
      <c r="I78" s="526">
        <f t="shared" si="18"/>
        <v>0</v>
      </c>
    </row>
    <row r="79" spans="1:10">
      <c r="A79" s="626"/>
      <c r="B79" s="1106" t="s">
        <v>463</v>
      </c>
      <c r="C79" s="1107"/>
      <c r="D79" s="528">
        <f t="shared" ref="D79:I79" si="19">+D77+D78</f>
        <v>0</v>
      </c>
      <c r="E79" s="528">
        <f t="shared" si="19"/>
        <v>0</v>
      </c>
      <c r="F79" s="528">
        <f t="shared" si="19"/>
        <v>0</v>
      </c>
      <c r="G79" s="528">
        <f t="shared" si="19"/>
        <v>0</v>
      </c>
      <c r="H79" s="528">
        <f t="shared" si="19"/>
        <v>0</v>
      </c>
      <c r="I79" s="528">
        <f t="shared" si="19"/>
        <v>0</v>
      </c>
      <c r="J79" s="389" t="str">
        <f>IF(D74&lt;&gt;'CPCA-II-01'!C19,"ERROR!!!!! EL MONTO ESTIMADO NO COINCIDE CON LO REPORTADO EN EL FORMATO ETCA-II-01 EN EL TOTAL DE INGRESOS","")</f>
        <v/>
      </c>
    </row>
    <row r="80" spans="1:10" ht="16" thickBot="1">
      <c r="A80" s="497"/>
      <c r="B80" s="1103"/>
      <c r="C80" s="1104"/>
      <c r="D80" s="527"/>
      <c r="E80" s="527"/>
      <c r="F80" s="527"/>
      <c r="G80" s="527"/>
      <c r="H80" s="527"/>
      <c r="I80" s="527"/>
      <c r="J80" s="389" t="str">
        <f>IF(E74&lt;&gt;'CPCA-II-01'!D19,"ERROR!!!!! EL MONTO NO COINCIDE CON LO REPORTADO EN EL FORMATO ETCA-II-01 EN EL TOTAL DE INGRESOS","")</f>
        <v/>
      </c>
    </row>
    <row r="81" spans="10:10">
      <c r="J81" s="389" t="str">
        <f>IF(F74&lt;&gt;'CPCA-II-01'!E19,"ERROR!!!!! EL MONTO NO COINCIDE CON LO REPORTADO EN EL FORMATO ETCA-II-01 EN EL TOTAL DE INGRESOS","")</f>
        <v/>
      </c>
    </row>
    <row r="82" spans="10:10">
      <c r="J82" s="389" t="str">
        <f>IF(G74&lt;&gt;'CPCA-II-01'!F19,"ERROR!!!!! EL MONTO NO COINCIDE CON LO REPORTADO EN EL FORMATO ETCA-II-01 EN EL TOTAL DE INGRESOS","")</f>
        <v/>
      </c>
    </row>
    <row r="83" spans="10:10">
      <c r="J83" s="389" t="str">
        <f>IF(H74&lt;&gt;'CPCA-II-01'!G19,"ERROR!!!!! EL MONTO NO COINCIDE CON LO REPORTADO EN EL FORMATO ETCA-II-01 EN EL TOTAL DE INGRESOS","")</f>
        <v/>
      </c>
    </row>
    <row r="84" spans="10:10">
      <c r="J84" s="389" t="str">
        <f>IF(I74&lt;&gt;'CPCA-II-01'!H19,"ERROR!!!!! EL MONTO NO COINCIDE CON LO REPORTADO EN EL FORMATO ETCA-II-01 EN EL TOTAL DE INGRESOS","")</f>
        <v/>
      </c>
    </row>
    <row r="85" spans="10:10">
      <c r="J85" s="389" t="str">
        <f>IF(D74&lt;&gt;'CPCA-II-01'!C44,"ERROR!!!!! EL MONTO NO COINCIDE CON LO REPORTADO EN EL FORMATO ETCA-II-01 EN EL TOTAL DE INGRESOS","")</f>
        <v/>
      </c>
    </row>
    <row r="86" spans="10:10">
      <c r="J86" s="389" t="str">
        <f>IF(E74&lt;&gt;'CPCA-II-01'!D44,"ERROR!!!!! EL MONTO NO COINCIDE CON LO REPORTADO EN EL FORMATO ETCA-II-01 EN EL TOTAL DE INGRESOS","")</f>
        <v/>
      </c>
    </row>
    <row r="87" spans="10:10">
      <c r="J87" s="389" t="str">
        <f>IF(F74&lt;&gt;'CPCA-II-01'!E44,"ERROR!!!!! EL MONTO NO COINCIDE CON LO REPORTADO EN EL FORMATO ETCA-II-01 EN EL TOTAL DE INGRESOS","")</f>
        <v/>
      </c>
    </row>
    <row r="88" spans="10:10">
      <c r="J88" s="389" t="str">
        <f>IF(G74&lt;&gt;'CPCA-II-01'!F44,"ERROR!!!!! EL MONTO NO COINCIDE CON LO REPORTADO EN EL FORMATO ETCA-II-01 EN EL TOTAL DE INGRESOS","")</f>
        <v/>
      </c>
    </row>
    <row r="89" spans="10:10">
      <c r="J89" s="389" t="str">
        <f>IF(H74&lt;&gt;'CPCA-II-01'!G44,"ERROR!!!!! EL MONTO NO COINCIDE CON LO REPORTADO EN EL FORMATO ETCA-II-01 EN EL TOTAL DE INGRESOS","")</f>
        <v/>
      </c>
    </row>
    <row r="90" spans="10:10">
      <c r="J90" s="389" t="str">
        <f>IF(I74&lt;&gt;'CPCA-II-01'!H44,"ERROR!!!!! EL MONTO NO COINCIDE CON LO REPORTADO EN EL FORMATO ETCA-II-01 EN EL TOTAL DE INGRESOS","")</f>
        <v/>
      </c>
    </row>
  </sheetData>
  <sheetProtection password="C115" sheet="1" scenarios="1" formatColumns="0" formatRows="0" insertHyperlinks="0"/>
  <mergeCells count="62">
    <mergeCell ref="A4:I4"/>
    <mergeCell ref="A3:I3"/>
    <mergeCell ref="A2:I2"/>
    <mergeCell ref="A1:I1"/>
    <mergeCell ref="A5:C5"/>
    <mergeCell ref="D5:H5"/>
    <mergeCell ref="I5:I7"/>
    <mergeCell ref="A6:C6"/>
    <mergeCell ref="A7:C7"/>
    <mergeCell ref="D6:D7"/>
    <mergeCell ref="E6:E7"/>
    <mergeCell ref="F6:F7"/>
    <mergeCell ref="G6:G7"/>
    <mergeCell ref="H6:H7"/>
    <mergeCell ref="A8:C8"/>
    <mergeCell ref="B16:C16"/>
    <mergeCell ref="A17:A18"/>
    <mergeCell ref="B17:C17"/>
    <mergeCell ref="B18:C18"/>
    <mergeCell ref="B15:C15"/>
    <mergeCell ref="B14:C14"/>
    <mergeCell ref="A9:C9"/>
    <mergeCell ref="B10:C10"/>
    <mergeCell ref="B11:C11"/>
    <mergeCell ref="B12:C12"/>
    <mergeCell ref="B13:C13"/>
    <mergeCell ref="G43:G45"/>
    <mergeCell ref="H43:H45"/>
    <mergeCell ref="I43:I45"/>
    <mergeCell ref="B30:C30"/>
    <mergeCell ref="B36:C36"/>
    <mergeCell ref="G17:G18"/>
    <mergeCell ref="H17:H18"/>
    <mergeCell ref="I17:I18"/>
    <mergeCell ref="D17:D18"/>
    <mergeCell ref="E17:E18"/>
    <mergeCell ref="A46:C46"/>
    <mergeCell ref="B37:C37"/>
    <mergeCell ref="B39:C39"/>
    <mergeCell ref="D43:D45"/>
    <mergeCell ref="F17:F18"/>
    <mergeCell ref="E43:E45"/>
    <mergeCell ref="F43:F45"/>
    <mergeCell ref="B73:C73"/>
    <mergeCell ref="A48:C48"/>
    <mergeCell ref="B49:C49"/>
    <mergeCell ref="B58:C58"/>
    <mergeCell ref="B63:C63"/>
    <mergeCell ref="B66:C66"/>
    <mergeCell ref="B67:C67"/>
    <mergeCell ref="B68:C68"/>
    <mergeCell ref="A69:C69"/>
    <mergeCell ref="B70:C70"/>
    <mergeCell ref="A71:C71"/>
    <mergeCell ref="B72:C72"/>
    <mergeCell ref="B80:C80"/>
    <mergeCell ref="A74:C74"/>
    <mergeCell ref="B75:C75"/>
    <mergeCell ref="B76:C76"/>
    <mergeCell ref="B77:C77"/>
    <mergeCell ref="B78:C78"/>
    <mergeCell ref="B79:C79"/>
  </mergeCells>
  <printOptions horizontalCentered="1"/>
  <pageMargins left="0.23622047244094491" right="0.23622047244094491" top="0.74803149606299213" bottom="0.74803149606299213" header="0.31496062992125984" footer="0.31496062992125984"/>
  <pageSetup scale="63" orientation="landscape" r:id="rId1"/>
  <rowBreaks count="1" manualBreakCount="1">
    <brk id="33" max="8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E25"/>
  <sheetViews>
    <sheetView topLeftCell="A10" workbookViewId="0">
      <selection activeCell="E32" sqref="E32"/>
    </sheetView>
  </sheetViews>
  <sheetFormatPr baseColWidth="10" defaultColWidth="11.33203125" defaultRowHeight="14"/>
  <cols>
    <col min="1" max="1" width="1.33203125" style="88" customWidth="1"/>
    <col min="2" max="2" width="43.83203125" style="88" customWidth="1"/>
    <col min="3" max="3" width="12.83203125" style="88" customWidth="1"/>
    <col min="4" max="4" width="25.6640625" style="88" customWidth="1"/>
    <col min="5" max="5" width="62" style="6" customWidth="1"/>
    <col min="6" max="16384" width="11.33203125" style="88"/>
  </cols>
  <sheetData>
    <row r="1" spans="1:5" ht="16">
      <c r="A1" s="1023" t="str">
        <f>'CPCA-I-01'!A1:G1</f>
        <v>UNIVERSIDAD TECNOLÓGICA DE GUAYMAS</v>
      </c>
      <c r="B1" s="1023"/>
      <c r="C1" s="1023"/>
      <c r="D1" s="1023"/>
    </row>
    <row r="2" spans="1:5" s="127" customFormat="1" ht="16">
      <c r="A2" s="1023" t="s">
        <v>464</v>
      </c>
      <c r="B2" s="1023"/>
      <c r="C2" s="1023"/>
      <c r="D2" s="1023"/>
      <c r="E2" s="316"/>
    </row>
    <row r="3" spans="1:5" s="127" customFormat="1" ht="16">
      <c r="A3" s="1024" t="str">
        <f>'CPCA-I-01'!A3:G3</f>
        <v>Al 31 de diciembre del 2024</v>
      </c>
      <c r="B3" s="1024"/>
      <c r="C3" s="1024"/>
      <c r="D3" s="1024"/>
      <c r="E3" s="21"/>
    </row>
    <row r="4" spans="1:5" s="129" customFormat="1" ht="15" thickBot="1">
      <c r="A4" s="128"/>
      <c r="B4" s="1027" t="s">
        <v>1659</v>
      </c>
      <c r="C4" s="1027"/>
      <c r="D4" s="79"/>
      <c r="E4" s="317"/>
    </row>
    <row r="5" spans="1:5" s="129" customFormat="1" ht="15" thickBot="1">
      <c r="A5" s="1157" t="s">
        <v>243</v>
      </c>
      <c r="B5" s="1157"/>
      <c r="C5" s="1157"/>
      <c r="D5" s="767">
        <v>2024</v>
      </c>
      <c r="E5" s="317"/>
    </row>
    <row r="6" spans="1:5" s="130" customFormat="1" ht="27" customHeight="1" thickBot="1">
      <c r="A6" s="1154" t="s">
        <v>854</v>
      </c>
      <c r="B6" s="1155"/>
      <c r="C6" s="1156"/>
      <c r="D6" s="766">
        <f>'CPCA-II-01'!F19</f>
        <v>30212725.73</v>
      </c>
      <c r="E6" s="318" t="str">
        <f>IF(D6&lt;&gt;'CPCA-II-01'!F44,"ERROR!!!!! EL MONTO NO COINCIDE CON LO REPORTADO EN EL FORMATO ETCA-II-01 EN EL TOTAL DEVENGADO DEL ANALÍTICO DE INGRESOS","")</f>
        <v/>
      </c>
    </row>
    <row r="7" spans="1:5" s="198" customFormat="1" ht="9.75" customHeight="1">
      <c r="A7" s="207"/>
      <c r="B7" s="196"/>
      <c r="C7" s="197"/>
      <c r="D7" s="209"/>
      <c r="E7" s="319"/>
    </row>
    <row r="8" spans="1:5" s="198" customFormat="1" ht="5.25" customHeight="1" thickBot="1">
      <c r="A8" s="208"/>
      <c r="B8" s="199"/>
      <c r="C8" s="200"/>
      <c r="D8" s="210"/>
      <c r="E8" s="318"/>
    </row>
    <row r="9" spans="1:5" ht="20" customHeight="1" thickBot="1">
      <c r="A9" s="1151" t="s">
        <v>1670</v>
      </c>
      <c r="B9" s="1152"/>
      <c r="C9" s="1153"/>
      <c r="D9" s="206">
        <f>SUM(D10:D15)</f>
        <v>8</v>
      </c>
      <c r="E9" s="318"/>
    </row>
    <row r="10" spans="1:5" ht="20" customHeight="1">
      <c r="A10" s="131"/>
      <c r="B10" s="1149" t="s">
        <v>1660</v>
      </c>
      <c r="C10" s="1150"/>
      <c r="D10" s="320"/>
      <c r="E10" s="334" t="str">
        <f>IF(C10&lt;&gt;'CPCA-I-03'!C20,"ERROR!!!, NO COINCIDEN LOS MONTOS CON LO REPORTADO EN EL FORMATO ETCA-I-03","")</f>
        <v/>
      </c>
    </row>
    <row r="11" spans="1:5" ht="20" customHeight="1">
      <c r="A11" s="131"/>
      <c r="B11" s="1145" t="s">
        <v>1661</v>
      </c>
      <c r="C11" s="1146"/>
      <c r="D11" s="320"/>
      <c r="E11" s="334"/>
    </row>
    <row r="12" spans="1:5" ht="33" customHeight="1">
      <c r="A12" s="131"/>
      <c r="B12" s="1145" t="s">
        <v>1662</v>
      </c>
      <c r="C12" s="1146"/>
      <c r="D12" s="320"/>
      <c r="E12" s="334" t="str">
        <f>IF(C12&lt;&gt;'CPCA-I-03'!C21,"ERROR!!!, NO COINCIDEN LOS MONTOS CON LO REPORTADO EN EL FORMATO ETCA-I-03","")</f>
        <v/>
      </c>
    </row>
    <row r="13" spans="1:5" ht="20" customHeight="1">
      <c r="A13" s="132"/>
      <c r="B13" s="1145" t="s">
        <v>1663</v>
      </c>
      <c r="C13" s="1146"/>
      <c r="D13" s="320"/>
      <c r="E13" s="334" t="str">
        <f>IF(C13&lt;&gt;'CPCA-I-03'!C22,"ERROR!!!, NO COINCIDEN LOS MONTOS CON LO REPORTADO EN EL FORMATO ETCA-I-03","")</f>
        <v/>
      </c>
    </row>
    <row r="14" spans="1:5" ht="20" customHeight="1">
      <c r="A14" s="132"/>
      <c r="B14" s="1145" t="s">
        <v>1664</v>
      </c>
      <c r="C14" s="1146"/>
      <c r="D14" s="320">
        <v>8</v>
      </c>
      <c r="E14" s="334"/>
    </row>
    <row r="15" spans="1:5" ht="24.75" customHeight="1" thickBot="1">
      <c r="A15" s="201"/>
      <c r="B15" s="1147" t="s">
        <v>1665</v>
      </c>
      <c r="C15" s="1148"/>
      <c r="D15" s="321"/>
      <c r="E15" s="318"/>
    </row>
    <row r="16" spans="1:5" ht="20" customHeight="1" thickBot="1">
      <c r="A16" s="214"/>
      <c r="B16" s="212"/>
      <c r="C16" s="213"/>
      <c r="D16" s="202"/>
      <c r="E16" s="318"/>
    </row>
    <row r="17" spans="1:5" ht="20" customHeight="1" thickBot="1">
      <c r="A17" s="205" t="s">
        <v>855</v>
      </c>
      <c r="B17" s="768"/>
      <c r="C17" s="769"/>
      <c r="D17" s="206">
        <f>SUM(D18:D20)</f>
        <v>0</v>
      </c>
      <c r="E17" s="318"/>
    </row>
    <row r="18" spans="1:5" ht="20" customHeight="1">
      <c r="A18" s="132"/>
      <c r="B18" s="1149" t="s">
        <v>1666</v>
      </c>
      <c r="C18" s="1150"/>
      <c r="D18" s="320"/>
      <c r="E18" s="318"/>
    </row>
    <row r="19" spans="1:5" ht="20" customHeight="1">
      <c r="A19" s="132"/>
      <c r="B19" s="1145" t="s">
        <v>1667</v>
      </c>
      <c r="C19" s="1146"/>
      <c r="D19" s="320"/>
      <c r="E19" s="318"/>
    </row>
    <row r="20" spans="1:5" ht="20" customHeight="1" thickBot="1">
      <c r="A20" s="203"/>
      <c r="B20" s="1145" t="s">
        <v>1668</v>
      </c>
      <c r="C20" s="1146"/>
      <c r="D20" s="320"/>
      <c r="E20" s="318"/>
    </row>
    <row r="21" spans="1:5" ht="26.25" customHeight="1" thickBot="1">
      <c r="A21" s="1142" t="s">
        <v>1669</v>
      </c>
      <c r="B21" s="1143"/>
      <c r="C21" s="1144"/>
      <c r="D21" s="204">
        <f>D6+D9-D17</f>
        <v>30212733.73</v>
      </c>
      <c r="E21" s="318" t="str">
        <f>IF(D21&lt;&gt;'CPCA-I-03'!C24,"ERROR!!!!! EL MONTO NO COINCIDE CON LO REPORTADO EN EL FORMATO ETCA-I-03 EN EL TOTAL DE INGRESOS Y OTROS BENEFICIOS","")</f>
        <v/>
      </c>
    </row>
    <row r="24" spans="1:5" s="218" customFormat="1" ht="12">
      <c r="B24" s="719" t="s">
        <v>888</v>
      </c>
      <c r="C24" s="719"/>
      <c r="D24" s="719"/>
      <c r="E24" s="713"/>
    </row>
    <row r="25" spans="1:5" s="218" customFormat="1" ht="12">
      <c r="B25" s="719" t="s">
        <v>889</v>
      </c>
      <c r="C25" s="719"/>
      <c r="D25" s="719"/>
      <c r="E25" s="713"/>
    </row>
  </sheetData>
  <mergeCells count="17">
    <mergeCell ref="A6:C6"/>
    <mergeCell ref="A1:D1"/>
    <mergeCell ref="A2:D2"/>
    <mergeCell ref="A3:D3"/>
    <mergeCell ref="B4:C4"/>
    <mergeCell ref="A5:C5"/>
    <mergeCell ref="A9:C9"/>
    <mergeCell ref="B10:C10"/>
    <mergeCell ref="B11:C11"/>
    <mergeCell ref="B12:C12"/>
    <mergeCell ref="B13:C13"/>
    <mergeCell ref="A21:C21"/>
    <mergeCell ref="B14:C14"/>
    <mergeCell ref="B15:C15"/>
    <mergeCell ref="B18:C18"/>
    <mergeCell ref="B19:C19"/>
    <mergeCell ref="B20:C20"/>
  </mergeCells>
  <pageMargins left="0.7" right="0.7" top="0.75" bottom="0.75" header="0.3" footer="0.3"/>
  <pageSetup orientation="portrait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G91"/>
  <sheetViews>
    <sheetView topLeftCell="A66" zoomScale="160" workbookViewId="0">
      <selection activeCell="H92" sqref="H92"/>
    </sheetView>
  </sheetViews>
  <sheetFormatPr baseColWidth="10" defaultRowHeight="15"/>
  <cols>
    <col min="1" max="1" width="49.83203125" customWidth="1"/>
    <col min="2" max="2" width="13.6640625" customWidth="1"/>
    <col min="3" max="3" width="15.5" customWidth="1"/>
    <col min="4" max="7" width="13.6640625" customWidth="1"/>
  </cols>
  <sheetData>
    <row r="1" spans="1:7" ht="16">
      <c r="A1" s="1023" t="str">
        <f>'CPCA-I-01'!A1:G1</f>
        <v>UNIVERSIDAD TECNOLÓGICA DE GUAYMAS</v>
      </c>
      <c r="B1" s="1023"/>
      <c r="C1" s="1023"/>
      <c r="D1" s="1023"/>
      <c r="E1" s="1023"/>
      <c r="F1" s="1023"/>
      <c r="G1" s="1023"/>
    </row>
    <row r="2" spans="1:7" ht="16">
      <c r="A2" s="1023" t="s">
        <v>1981</v>
      </c>
      <c r="B2" s="1023"/>
      <c r="C2" s="1023"/>
      <c r="D2" s="1023"/>
      <c r="E2" s="1023"/>
      <c r="F2" s="1023"/>
      <c r="G2" s="1023"/>
    </row>
    <row r="3" spans="1:7" ht="16">
      <c r="A3" s="1023" t="s">
        <v>466</v>
      </c>
      <c r="B3" s="1023"/>
      <c r="C3" s="1023"/>
      <c r="D3" s="1023"/>
      <c r="E3" s="1023"/>
      <c r="F3" s="1023"/>
      <c r="G3" s="1023"/>
    </row>
    <row r="4" spans="1:7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</row>
    <row r="5" spans="1:7" ht="16" thickBot="1">
      <c r="A5" s="1162" t="s">
        <v>1982</v>
      </c>
      <c r="B5" s="1163"/>
      <c r="C5" s="1163"/>
      <c r="D5" s="1163"/>
      <c r="E5" s="1163"/>
      <c r="F5" s="79"/>
      <c r="G5" s="129"/>
    </row>
    <row r="6" spans="1:7" ht="16" thickBot="1">
      <c r="A6" s="1158" t="s">
        <v>243</v>
      </c>
      <c r="B6" s="1161" t="s">
        <v>523</v>
      </c>
      <c r="C6" s="1161"/>
      <c r="D6" s="1161"/>
      <c r="E6" s="1161"/>
      <c r="F6" s="1161"/>
      <c r="G6" s="1158" t="s">
        <v>471</v>
      </c>
    </row>
    <row r="7" spans="1:7" ht="29" thickBot="1">
      <c r="A7" s="1159"/>
      <c r="B7" s="773" t="s">
        <v>1671</v>
      </c>
      <c r="C7" s="772" t="s">
        <v>398</v>
      </c>
      <c r="D7" s="771" t="s">
        <v>527</v>
      </c>
      <c r="E7" s="771" t="s">
        <v>709</v>
      </c>
      <c r="F7" s="770" t="s">
        <v>1672</v>
      </c>
      <c r="G7" s="1160"/>
    </row>
    <row r="8" spans="1:7" ht="16" thickBot="1">
      <c r="A8" s="1160"/>
      <c r="B8" s="774" t="s">
        <v>1675</v>
      </c>
      <c r="C8" s="165" t="s">
        <v>1676</v>
      </c>
      <c r="D8" s="357" t="s">
        <v>1674</v>
      </c>
      <c r="E8" s="166" t="s">
        <v>1677</v>
      </c>
      <c r="F8" s="166" t="s">
        <v>1678</v>
      </c>
      <c r="G8" s="358" t="s">
        <v>1673</v>
      </c>
    </row>
    <row r="9" spans="1:7">
      <c r="A9" s="359" t="s">
        <v>210</v>
      </c>
      <c r="B9" s="346">
        <f>SUM(B10:B16)</f>
        <v>21234333.030000001</v>
      </c>
      <c r="C9" s="346">
        <f>SUM(C10:C16)</f>
        <v>4597515.46</v>
      </c>
      <c r="D9" s="346">
        <f>B9+C9</f>
        <v>25831848.490000002</v>
      </c>
      <c r="E9" s="346">
        <f>SUM(E10:E16)</f>
        <v>23889636.860000003</v>
      </c>
      <c r="F9" s="346">
        <f>SUM(F10:F16)</f>
        <v>23889636.860000003</v>
      </c>
      <c r="G9" s="347">
        <f>D9-E9</f>
        <v>1942211.629999999</v>
      </c>
    </row>
    <row r="10" spans="1:7">
      <c r="A10" s="360" t="s">
        <v>472</v>
      </c>
      <c r="B10" s="946">
        <v>13799070.699999999</v>
      </c>
      <c r="C10" s="946">
        <v>5279925.55</v>
      </c>
      <c r="D10" s="346">
        <f t="shared" ref="D10:D72" si="0">B10+C10</f>
        <v>19078996.25</v>
      </c>
      <c r="E10" s="946">
        <v>18892339.940000001</v>
      </c>
      <c r="F10" s="946">
        <v>18892339.940000001</v>
      </c>
      <c r="G10" s="347">
        <f t="shared" ref="G10:G73" si="1">D10-E10</f>
        <v>186656.30999999866</v>
      </c>
    </row>
    <row r="11" spans="1:7">
      <c r="A11" s="360" t="s">
        <v>473</v>
      </c>
      <c r="B11" s="946">
        <v>0</v>
      </c>
      <c r="C11" s="946">
        <v>0</v>
      </c>
      <c r="D11" s="346">
        <f t="shared" si="0"/>
        <v>0</v>
      </c>
      <c r="E11" s="946">
        <v>0</v>
      </c>
      <c r="F11" s="946">
        <v>0</v>
      </c>
      <c r="G11" s="347">
        <f t="shared" si="1"/>
        <v>0</v>
      </c>
    </row>
    <row r="12" spans="1:7">
      <c r="A12" s="360" t="s">
        <v>474</v>
      </c>
      <c r="B12" s="946">
        <v>2875893.35</v>
      </c>
      <c r="C12" s="946">
        <v>904746.11</v>
      </c>
      <c r="D12" s="346">
        <f t="shared" si="0"/>
        <v>3780639.46</v>
      </c>
      <c r="E12" s="946">
        <v>3329308.42</v>
      </c>
      <c r="F12" s="946">
        <v>3329308.42</v>
      </c>
      <c r="G12" s="347">
        <f t="shared" si="1"/>
        <v>451331.04000000004</v>
      </c>
    </row>
    <row r="13" spans="1:7">
      <c r="A13" s="360" t="s">
        <v>475</v>
      </c>
      <c r="B13" s="946">
        <v>3861476.18</v>
      </c>
      <c r="C13" s="946">
        <v>-2592757.29</v>
      </c>
      <c r="D13" s="346">
        <f t="shared" si="0"/>
        <v>1268718.8900000001</v>
      </c>
      <c r="E13" s="946">
        <v>162442.17000000001</v>
      </c>
      <c r="F13" s="946">
        <v>162442.17000000001</v>
      </c>
      <c r="G13" s="347">
        <f t="shared" si="1"/>
        <v>1106276.7200000002</v>
      </c>
    </row>
    <row r="14" spans="1:7">
      <c r="A14" s="360" t="s">
        <v>476</v>
      </c>
      <c r="B14" s="946">
        <v>629892.80000000005</v>
      </c>
      <c r="C14" s="946">
        <v>1010435.34</v>
      </c>
      <c r="D14" s="346">
        <f t="shared" si="0"/>
        <v>1640328.1400000001</v>
      </c>
      <c r="E14" s="946">
        <v>1457260.92</v>
      </c>
      <c r="F14" s="946">
        <v>1457260.92</v>
      </c>
      <c r="G14" s="347">
        <f t="shared" si="1"/>
        <v>183067.2200000002</v>
      </c>
    </row>
    <row r="15" spans="1:7">
      <c r="A15" s="360" t="s">
        <v>477</v>
      </c>
      <c r="B15" s="946">
        <v>0</v>
      </c>
      <c r="C15" s="946">
        <v>0</v>
      </c>
      <c r="D15" s="346">
        <f t="shared" si="0"/>
        <v>0</v>
      </c>
      <c r="E15" s="946">
        <v>0</v>
      </c>
      <c r="F15" s="946">
        <v>0</v>
      </c>
      <c r="G15" s="347">
        <f t="shared" si="1"/>
        <v>0</v>
      </c>
    </row>
    <row r="16" spans="1:7">
      <c r="A16" s="360" t="s">
        <v>478</v>
      </c>
      <c r="B16" s="946">
        <v>68000</v>
      </c>
      <c r="C16" s="946">
        <v>-4834.25</v>
      </c>
      <c r="D16" s="346">
        <f t="shared" si="0"/>
        <v>63165.75</v>
      </c>
      <c r="E16" s="946">
        <v>48285.41</v>
      </c>
      <c r="F16" s="946">
        <v>48285.41</v>
      </c>
      <c r="G16" s="347">
        <f t="shared" si="1"/>
        <v>14880.339999999997</v>
      </c>
    </row>
    <row r="17" spans="1:7">
      <c r="A17" s="361" t="s">
        <v>211</v>
      </c>
      <c r="B17" s="346">
        <f>SUM(B18:B26)</f>
        <v>1479058.13</v>
      </c>
      <c r="C17" s="346">
        <f>SUM(C18:C26)</f>
        <v>36999.999999999985</v>
      </c>
      <c r="D17" s="346">
        <f>B17+C17</f>
        <v>1516058.13</v>
      </c>
      <c r="E17" s="346">
        <f>SUM(E18:E26)</f>
        <v>1397894.49</v>
      </c>
      <c r="F17" s="346">
        <f>SUM(F18:F26)</f>
        <v>1387404.4</v>
      </c>
      <c r="G17" s="347">
        <f t="shared" si="1"/>
        <v>118163.6399999999</v>
      </c>
    </row>
    <row r="18" spans="1:7" ht="28">
      <c r="A18" s="360" t="s">
        <v>479</v>
      </c>
      <c r="B18" s="946">
        <v>776581.97</v>
      </c>
      <c r="C18" s="946">
        <v>-137063.07999999999</v>
      </c>
      <c r="D18" s="346">
        <f t="shared" si="0"/>
        <v>639518.89</v>
      </c>
      <c r="E18" s="946">
        <v>595770.14</v>
      </c>
      <c r="F18" s="946">
        <v>595770.14</v>
      </c>
      <c r="G18" s="347">
        <f t="shared" si="1"/>
        <v>43748.75</v>
      </c>
    </row>
    <row r="19" spans="1:7">
      <c r="A19" s="360" t="s">
        <v>480</v>
      </c>
      <c r="B19" s="946">
        <v>111594.08</v>
      </c>
      <c r="C19" s="946">
        <v>138310.85999999999</v>
      </c>
      <c r="D19" s="346">
        <f t="shared" si="0"/>
        <v>249904.94</v>
      </c>
      <c r="E19" s="946">
        <v>248276.37</v>
      </c>
      <c r="F19" s="946">
        <v>248276.37</v>
      </c>
      <c r="G19" s="347">
        <f t="shared" si="1"/>
        <v>1628.570000000007</v>
      </c>
    </row>
    <row r="20" spans="1:7">
      <c r="A20" s="360" t="s">
        <v>481</v>
      </c>
      <c r="B20" s="946">
        <v>22796.86</v>
      </c>
      <c r="C20" s="946">
        <v>-22796.86</v>
      </c>
      <c r="D20" s="346">
        <f t="shared" si="0"/>
        <v>0</v>
      </c>
      <c r="E20" s="946">
        <v>0</v>
      </c>
      <c r="F20" s="946">
        <v>0</v>
      </c>
      <c r="G20" s="347">
        <f t="shared" si="1"/>
        <v>0</v>
      </c>
    </row>
    <row r="21" spans="1:7">
      <c r="A21" s="360" t="s">
        <v>482</v>
      </c>
      <c r="B21" s="946">
        <v>59702.33</v>
      </c>
      <c r="C21" s="946">
        <v>45576.13</v>
      </c>
      <c r="D21" s="346">
        <f t="shared" si="0"/>
        <v>105278.45999999999</v>
      </c>
      <c r="E21" s="946">
        <v>95364.68</v>
      </c>
      <c r="F21" s="946">
        <v>95436.68</v>
      </c>
      <c r="G21" s="347">
        <f t="shared" si="1"/>
        <v>9913.7799999999988</v>
      </c>
    </row>
    <row r="22" spans="1:7">
      <c r="A22" s="360" t="s">
        <v>483</v>
      </c>
      <c r="B22" s="946">
        <v>5666.68</v>
      </c>
      <c r="C22" s="946">
        <v>-5666.68</v>
      </c>
      <c r="D22" s="346">
        <f t="shared" si="0"/>
        <v>0</v>
      </c>
      <c r="E22" s="946">
        <v>0</v>
      </c>
      <c r="F22" s="946">
        <v>0</v>
      </c>
      <c r="G22" s="347">
        <f t="shared" si="1"/>
        <v>0</v>
      </c>
    </row>
    <row r="23" spans="1:7">
      <c r="A23" s="360" t="s">
        <v>484</v>
      </c>
      <c r="B23" s="946">
        <v>284633.49</v>
      </c>
      <c r="C23" s="946">
        <v>127418.06</v>
      </c>
      <c r="D23" s="346">
        <f t="shared" si="0"/>
        <v>412051.55</v>
      </c>
      <c r="E23" s="946">
        <v>412051.55</v>
      </c>
      <c r="F23" s="946">
        <v>401489.46</v>
      </c>
      <c r="G23" s="347">
        <f t="shared" si="1"/>
        <v>0</v>
      </c>
    </row>
    <row r="24" spans="1:7">
      <c r="A24" s="360" t="s">
        <v>485</v>
      </c>
      <c r="B24" s="946">
        <v>107815.57</v>
      </c>
      <c r="C24" s="946">
        <v>-101310.57</v>
      </c>
      <c r="D24" s="346">
        <f t="shared" si="0"/>
        <v>6505</v>
      </c>
      <c r="E24" s="946">
        <v>6505</v>
      </c>
      <c r="F24" s="946">
        <v>6505</v>
      </c>
      <c r="G24" s="347">
        <f t="shared" si="1"/>
        <v>0</v>
      </c>
    </row>
    <row r="25" spans="1:7">
      <c r="A25" s="360" t="s">
        <v>486</v>
      </c>
      <c r="B25" s="946">
        <v>0</v>
      </c>
      <c r="C25" s="946">
        <v>0</v>
      </c>
      <c r="D25" s="346">
        <f t="shared" si="0"/>
        <v>0</v>
      </c>
      <c r="E25" s="946">
        <v>0</v>
      </c>
      <c r="F25" s="946">
        <v>0</v>
      </c>
      <c r="G25" s="347">
        <f t="shared" si="1"/>
        <v>0</v>
      </c>
    </row>
    <row r="26" spans="1:7">
      <c r="A26" s="360" t="s">
        <v>487</v>
      </c>
      <c r="B26" s="946">
        <v>110267.15</v>
      </c>
      <c r="C26" s="946">
        <v>-7467.86</v>
      </c>
      <c r="D26" s="346">
        <f t="shared" si="0"/>
        <v>102799.29</v>
      </c>
      <c r="E26" s="946">
        <v>39926.75</v>
      </c>
      <c r="F26" s="946">
        <v>39926.75</v>
      </c>
      <c r="G26" s="347">
        <f t="shared" si="1"/>
        <v>62872.539999999994</v>
      </c>
    </row>
    <row r="27" spans="1:7">
      <c r="A27" s="361" t="s">
        <v>212</v>
      </c>
      <c r="B27" s="346">
        <f>SUM(B28:B36)</f>
        <v>2827441.5199999996</v>
      </c>
      <c r="C27" s="346">
        <f>SUM(C28:C36)</f>
        <v>406958.67000000016</v>
      </c>
      <c r="D27" s="346">
        <f>B27+C27</f>
        <v>3234400.1899999995</v>
      </c>
      <c r="E27" s="346">
        <f>SUM(E28:E36)</f>
        <v>3230847.1100000003</v>
      </c>
      <c r="F27" s="346">
        <f>SUM(F28:F36)</f>
        <v>3227006.1100000003</v>
      </c>
      <c r="G27" s="347">
        <f t="shared" si="1"/>
        <v>3553.0799999991432</v>
      </c>
    </row>
    <row r="28" spans="1:7">
      <c r="A28" s="360" t="s">
        <v>488</v>
      </c>
      <c r="B28" s="946">
        <v>297262</v>
      </c>
      <c r="C28" s="946">
        <v>18792.689999999999</v>
      </c>
      <c r="D28" s="346">
        <f t="shared" si="0"/>
        <v>316054.69</v>
      </c>
      <c r="E28" s="946">
        <v>316054.69</v>
      </c>
      <c r="F28" s="946">
        <v>316054.69</v>
      </c>
      <c r="G28" s="347">
        <f t="shared" si="1"/>
        <v>0</v>
      </c>
    </row>
    <row r="29" spans="1:7">
      <c r="A29" s="360" t="s">
        <v>489</v>
      </c>
      <c r="B29" s="946">
        <v>61384.52</v>
      </c>
      <c r="C29" s="946">
        <v>65548.479999999996</v>
      </c>
      <c r="D29" s="346">
        <f t="shared" si="0"/>
        <v>126933</v>
      </c>
      <c r="E29" s="946">
        <v>126933</v>
      </c>
      <c r="F29" s="946">
        <v>126933</v>
      </c>
      <c r="G29" s="347">
        <f t="shared" si="1"/>
        <v>0</v>
      </c>
    </row>
    <row r="30" spans="1:7">
      <c r="A30" s="360" t="s">
        <v>490</v>
      </c>
      <c r="B30" s="946">
        <v>879581.7</v>
      </c>
      <c r="C30" s="946">
        <v>-265115.99</v>
      </c>
      <c r="D30" s="346">
        <f t="shared" si="0"/>
        <v>614465.71</v>
      </c>
      <c r="E30" s="946">
        <v>614464.71</v>
      </c>
      <c r="F30" s="946">
        <v>614464.71</v>
      </c>
      <c r="G30" s="347">
        <f t="shared" si="1"/>
        <v>1</v>
      </c>
    </row>
    <row r="31" spans="1:7">
      <c r="A31" s="360" t="s">
        <v>491</v>
      </c>
      <c r="B31" s="946">
        <v>189321.44</v>
      </c>
      <c r="C31" s="946">
        <v>183966.89</v>
      </c>
      <c r="D31" s="346">
        <f t="shared" si="0"/>
        <v>373288.33</v>
      </c>
      <c r="E31" s="946">
        <v>372125.28</v>
      </c>
      <c r="F31" s="946">
        <v>372125.28</v>
      </c>
      <c r="G31" s="347">
        <f t="shared" si="1"/>
        <v>1163.0499999999884</v>
      </c>
    </row>
    <row r="32" spans="1:7">
      <c r="A32" s="360" t="s">
        <v>492</v>
      </c>
      <c r="B32" s="946">
        <v>838101.8</v>
      </c>
      <c r="C32" s="946">
        <v>542038.01</v>
      </c>
      <c r="D32" s="346">
        <f t="shared" si="0"/>
        <v>1380139.81</v>
      </c>
      <c r="E32" s="946">
        <v>1377750.98</v>
      </c>
      <c r="F32" s="946">
        <v>1377850.98</v>
      </c>
      <c r="G32" s="347">
        <f t="shared" si="1"/>
        <v>2388.8300000000745</v>
      </c>
    </row>
    <row r="33" spans="1:7">
      <c r="A33" s="360" t="s">
        <v>493</v>
      </c>
      <c r="B33" s="946">
        <v>14263.59</v>
      </c>
      <c r="C33" s="946">
        <v>-14263.59</v>
      </c>
      <c r="D33" s="346">
        <f t="shared" si="0"/>
        <v>0</v>
      </c>
      <c r="E33" s="946">
        <v>0</v>
      </c>
      <c r="F33" s="946">
        <v>0</v>
      </c>
      <c r="G33" s="347">
        <f t="shared" si="1"/>
        <v>0</v>
      </c>
    </row>
    <row r="34" spans="1:7">
      <c r="A34" s="360" t="s">
        <v>494</v>
      </c>
      <c r="B34" s="946">
        <v>330660.8</v>
      </c>
      <c r="C34" s="946">
        <v>-224278.8</v>
      </c>
      <c r="D34" s="346">
        <f t="shared" si="0"/>
        <v>106382</v>
      </c>
      <c r="E34" s="946">
        <v>106382</v>
      </c>
      <c r="F34" s="946">
        <v>106382</v>
      </c>
      <c r="G34" s="347">
        <f t="shared" si="1"/>
        <v>0</v>
      </c>
    </row>
    <row r="35" spans="1:7" ht="16" thickBot="1">
      <c r="A35" s="362" t="s">
        <v>495</v>
      </c>
      <c r="B35" s="946">
        <v>137049.64000000001</v>
      </c>
      <c r="C35" s="946">
        <v>134941.01</v>
      </c>
      <c r="D35" s="352">
        <f t="shared" si="0"/>
        <v>271990.65000000002</v>
      </c>
      <c r="E35" s="946">
        <v>271990.45</v>
      </c>
      <c r="F35" s="946">
        <v>268049.45</v>
      </c>
      <c r="G35" s="353">
        <f t="shared" si="1"/>
        <v>0.20000000001164153</v>
      </c>
    </row>
    <row r="36" spans="1:7">
      <c r="A36" s="360" t="s">
        <v>496</v>
      </c>
      <c r="B36" s="946">
        <v>79816.03</v>
      </c>
      <c r="C36" s="946">
        <v>-34670.03</v>
      </c>
      <c r="D36" s="346">
        <f t="shared" si="0"/>
        <v>45146</v>
      </c>
      <c r="E36" s="946">
        <v>45146</v>
      </c>
      <c r="F36" s="946">
        <v>45146</v>
      </c>
      <c r="G36" s="347">
        <f t="shared" si="1"/>
        <v>0</v>
      </c>
    </row>
    <row r="37" spans="1:7">
      <c r="A37" s="361" t="s">
        <v>390</v>
      </c>
      <c r="B37" s="346">
        <f>SUM(B38:B46)</f>
        <v>767839.32</v>
      </c>
      <c r="C37" s="346">
        <f>SUM(C38:C46)</f>
        <v>0</v>
      </c>
      <c r="D37" s="346">
        <f>B37+C37</f>
        <v>767839.32</v>
      </c>
      <c r="E37" s="346">
        <f>SUM(E38:E46)</f>
        <v>181549.44</v>
      </c>
      <c r="F37" s="346">
        <f>SUM(F38:F46)</f>
        <v>181549.44</v>
      </c>
      <c r="G37" s="347">
        <f t="shared" si="1"/>
        <v>586289.87999999989</v>
      </c>
    </row>
    <row r="38" spans="1:7">
      <c r="A38" s="360" t="s">
        <v>213</v>
      </c>
      <c r="B38" s="345"/>
      <c r="C38" s="345"/>
      <c r="D38" s="346">
        <f t="shared" si="0"/>
        <v>0</v>
      </c>
      <c r="E38" s="345"/>
      <c r="F38" s="345"/>
      <c r="G38" s="347">
        <f t="shared" si="1"/>
        <v>0</v>
      </c>
    </row>
    <row r="39" spans="1:7">
      <c r="A39" s="360" t="s">
        <v>214</v>
      </c>
      <c r="B39" s="345"/>
      <c r="C39" s="345"/>
      <c r="D39" s="346">
        <f t="shared" si="0"/>
        <v>0</v>
      </c>
      <c r="E39" s="345"/>
      <c r="F39" s="345"/>
      <c r="G39" s="347">
        <f t="shared" si="1"/>
        <v>0</v>
      </c>
    </row>
    <row r="40" spans="1:7">
      <c r="A40" s="360" t="s">
        <v>215</v>
      </c>
      <c r="B40" s="345"/>
      <c r="C40" s="345"/>
      <c r="D40" s="346">
        <f t="shared" si="0"/>
        <v>0</v>
      </c>
      <c r="E40" s="345"/>
      <c r="F40" s="345"/>
      <c r="G40" s="347">
        <f t="shared" si="1"/>
        <v>0</v>
      </c>
    </row>
    <row r="41" spans="1:7">
      <c r="A41" s="360" t="s">
        <v>216</v>
      </c>
      <c r="B41" s="946">
        <v>767839.32</v>
      </c>
      <c r="C41" s="345"/>
      <c r="D41" s="346">
        <f t="shared" si="0"/>
        <v>767839.32</v>
      </c>
      <c r="E41" s="946">
        <v>181549.44</v>
      </c>
      <c r="F41" s="946">
        <v>181549.44</v>
      </c>
      <c r="G41" s="347">
        <f t="shared" si="1"/>
        <v>586289.87999999989</v>
      </c>
    </row>
    <row r="42" spans="1:7">
      <c r="A42" s="360" t="s">
        <v>217</v>
      </c>
      <c r="B42" s="345"/>
      <c r="C42" s="345"/>
      <c r="D42" s="346">
        <f t="shared" si="0"/>
        <v>0</v>
      </c>
      <c r="E42" s="345"/>
      <c r="F42" s="345"/>
      <c r="G42" s="347">
        <f t="shared" si="1"/>
        <v>0</v>
      </c>
    </row>
    <row r="43" spans="1:7">
      <c r="A43" s="360" t="s">
        <v>497</v>
      </c>
      <c r="B43" s="345"/>
      <c r="C43" s="345"/>
      <c r="D43" s="346">
        <f t="shared" si="0"/>
        <v>0</v>
      </c>
      <c r="E43" s="345"/>
      <c r="F43" s="345"/>
      <c r="G43" s="347">
        <f t="shared" si="1"/>
        <v>0</v>
      </c>
    </row>
    <row r="44" spans="1:7">
      <c r="A44" s="360" t="s">
        <v>219</v>
      </c>
      <c r="B44" s="345"/>
      <c r="C44" s="345"/>
      <c r="D44" s="346">
        <f t="shared" si="0"/>
        <v>0</v>
      </c>
      <c r="E44" s="345"/>
      <c r="F44" s="345"/>
      <c r="G44" s="347">
        <f t="shared" si="1"/>
        <v>0</v>
      </c>
    </row>
    <row r="45" spans="1:7">
      <c r="A45" s="360" t="s">
        <v>220</v>
      </c>
      <c r="B45" s="345"/>
      <c r="C45" s="345"/>
      <c r="D45" s="346">
        <f t="shared" si="0"/>
        <v>0</v>
      </c>
      <c r="E45" s="345"/>
      <c r="F45" s="345"/>
      <c r="G45" s="347">
        <f t="shared" si="1"/>
        <v>0</v>
      </c>
    </row>
    <row r="46" spans="1:7">
      <c r="A46" s="360" t="s">
        <v>221</v>
      </c>
      <c r="B46" s="345"/>
      <c r="C46" s="345"/>
      <c r="D46" s="346">
        <f t="shared" si="0"/>
        <v>0</v>
      </c>
      <c r="E46" s="345"/>
      <c r="F46" s="345"/>
      <c r="G46" s="347">
        <f t="shared" si="1"/>
        <v>0</v>
      </c>
    </row>
    <row r="47" spans="1:7">
      <c r="A47" s="361" t="s">
        <v>498</v>
      </c>
      <c r="B47" s="346">
        <f>SUM(B48:B56)</f>
        <v>0</v>
      </c>
      <c r="C47" s="346">
        <f>SUM(C48:C56)</f>
        <v>0</v>
      </c>
      <c r="D47" s="346">
        <f>B47+C47</f>
        <v>0</v>
      </c>
      <c r="E47" s="346">
        <f>SUM(E48:E56)</f>
        <v>0</v>
      </c>
      <c r="F47" s="346">
        <f>SUM(F48:F56)</f>
        <v>0</v>
      </c>
      <c r="G47" s="347">
        <f t="shared" si="1"/>
        <v>0</v>
      </c>
    </row>
    <row r="48" spans="1:7">
      <c r="A48" s="360" t="s">
        <v>499</v>
      </c>
      <c r="B48" s="345">
        <v>0</v>
      </c>
      <c r="C48" s="345"/>
      <c r="D48" s="346">
        <f t="shared" si="0"/>
        <v>0</v>
      </c>
      <c r="E48" s="345"/>
      <c r="F48" s="345"/>
      <c r="G48" s="347">
        <f>D48-E48</f>
        <v>0</v>
      </c>
    </row>
    <row r="49" spans="1:7">
      <c r="A49" s="360" t="s">
        <v>500</v>
      </c>
      <c r="B49" s="345"/>
      <c r="C49" s="345"/>
      <c r="D49" s="346">
        <f t="shared" si="0"/>
        <v>0</v>
      </c>
      <c r="E49" s="345"/>
      <c r="F49" s="345"/>
      <c r="G49" s="347">
        <f t="shared" si="1"/>
        <v>0</v>
      </c>
    </row>
    <row r="50" spans="1:7">
      <c r="A50" s="360" t="s">
        <v>501</v>
      </c>
      <c r="B50" s="345"/>
      <c r="C50" s="345"/>
      <c r="D50" s="346">
        <f t="shared" si="0"/>
        <v>0</v>
      </c>
      <c r="E50" s="345"/>
      <c r="F50" s="345"/>
      <c r="G50" s="347">
        <f t="shared" si="1"/>
        <v>0</v>
      </c>
    </row>
    <row r="51" spans="1:7">
      <c r="A51" s="360" t="s">
        <v>502</v>
      </c>
      <c r="B51" s="345"/>
      <c r="C51" s="345"/>
      <c r="D51" s="346">
        <f t="shared" si="0"/>
        <v>0</v>
      </c>
      <c r="E51" s="345"/>
      <c r="F51" s="345"/>
      <c r="G51" s="347">
        <f t="shared" si="1"/>
        <v>0</v>
      </c>
    </row>
    <row r="52" spans="1:7">
      <c r="A52" s="360" t="s">
        <v>503</v>
      </c>
      <c r="B52" s="345"/>
      <c r="C52" s="345"/>
      <c r="D52" s="346">
        <f t="shared" si="0"/>
        <v>0</v>
      </c>
      <c r="E52" s="345"/>
      <c r="F52" s="345"/>
      <c r="G52" s="347">
        <f t="shared" si="1"/>
        <v>0</v>
      </c>
    </row>
    <row r="53" spans="1:7">
      <c r="A53" s="360" t="s">
        <v>504</v>
      </c>
      <c r="B53" s="345"/>
      <c r="C53" s="345"/>
      <c r="D53" s="346">
        <f t="shared" si="0"/>
        <v>0</v>
      </c>
      <c r="E53" s="345"/>
      <c r="F53" s="345"/>
      <c r="G53" s="347">
        <f t="shared" si="1"/>
        <v>0</v>
      </c>
    </row>
    <row r="54" spans="1:7">
      <c r="A54" s="360" t="s">
        <v>505</v>
      </c>
      <c r="B54" s="345"/>
      <c r="C54" s="345"/>
      <c r="D54" s="346">
        <f t="shared" si="0"/>
        <v>0</v>
      </c>
      <c r="E54" s="345"/>
      <c r="F54" s="345"/>
      <c r="G54" s="347">
        <f t="shared" si="1"/>
        <v>0</v>
      </c>
    </row>
    <row r="55" spans="1:7">
      <c r="A55" s="360" t="s">
        <v>506</v>
      </c>
      <c r="B55" s="345"/>
      <c r="C55" s="345"/>
      <c r="D55" s="346">
        <f t="shared" si="0"/>
        <v>0</v>
      </c>
      <c r="E55" s="345"/>
      <c r="F55" s="345"/>
      <c r="G55" s="347">
        <f t="shared" si="1"/>
        <v>0</v>
      </c>
    </row>
    <row r="56" spans="1:7">
      <c r="A56" s="360" t="s">
        <v>54</v>
      </c>
      <c r="B56" s="345"/>
      <c r="C56" s="345"/>
      <c r="D56" s="346">
        <f t="shared" si="0"/>
        <v>0</v>
      </c>
      <c r="E56" s="345"/>
      <c r="F56" s="345"/>
      <c r="G56" s="347">
        <f t="shared" si="1"/>
        <v>0</v>
      </c>
    </row>
    <row r="57" spans="1:7">
      <c r="A57" s="361" t="s">
        <v>236</v>
      </c>
      <c r="B57" s="346">
        <f>SUM(B58:B60)</f>
        <v>0</v>
      </c>
      <c r="C57" s="346">
        <f>SUM(C58:C60)</f>
        <v>0</v>
      </c>
      <c r="D57" s="346">
        <f>B57+C57</f>
        <v>0</v>
      </c>
      <c r="E57" s="346">
        <f>SUM(E58:E60)</f>
        <v>0</v>
      </c>
      <c r="F57" s="346">
        <f>SUM(F58:F60)</f>
        <v>0</v>
      </c>
      <c r="G57" s="347">
        <f t="shared" si="1"/>
        <v>0</v>
      </c>
    </row>
    <row r="58" spans="1:7">
      <c r="A58" s="360" t="s">
        <v>507</v>
      </c>
      <c r="B58" s="345"/>
      <c r="C58" s="345"/>
      <c r="D58" s="346">
        <f t="shared" si="0"/>
        <v>0</v>
      </c>
      <c r="E58" s="345"/>
      <c r="F58" s="345"/>
      <c r="G58" s="347">
        <f t="shared" si="1"/>
        <v>0</v>
      </c>
    </row>
    <row r="59" spans="1:7">
      <c r="A59" s="360" t="s">
        <v>508</v>
      </c>
      <c r="B59" s="345"/>
      <c r="C59" s="345"/>
      <c r="D59" s="346">
        <f t="shared" si="0"/>
        <v>0</v>
      </c>
      <c r="E59" s="345"/>
      <c r="F59" s="345"/>
      <c r="G59" s="347">
        <f t="shared" si="1"/>
        <v>0</v>
      </c>
    </row>
    <row r="60" spans="1:7">
      <c r="A60" s="360" t="s">
        <v>509</v>
      </c>
      <c r="B60" s="345"/>
      <c r="C60" s="345"/>
      <c r="D60" s="346">
        <f t="shared" si="0"/>
        <v>0</v>
      </c>
      <c r="E60" s="345"/>
      <c r="F60" s="345"/>
      <c r="G60" s="347">
        <f t="shared" si="1"/>
        <v>0</v>
      </c>
    </row>
    <row r="61" spans="1:7">
      <c r="A61" s="361" t="s">
        <v>510</v>
      </c>
      <c r="B61" s="346">
        <f>SUM(B62:B68)</f>
        <v>0</v>
      </c>
      <c r="C61" s="346">
        <f>SUM(C62:C68)</f>
        <v>0</v>
      </c>
      <c r="D61" s="346">
        <f>B61+C61</f>
        <v>0</v>
      </c>
      <c r="E61" s="346">
        <f>SUM(E62:E68)</f>
        <v>0</v>
      </c>
      <c r="F61" s="346">
        <f>SUM(F62:F68)</f>
        <v>0</v>
      </c>
      <c r="G61" s="347">
        <f t="shared" si="1"/>
        <v>0</v>
      </c>
    </row>
    <row r="62" spans="1:7">
      <c r="A62" s="360" t="s">
        <v>511</v>
      </c>
      <c r="B62" s="345"/>
      <c r="C62" s="345"/>
      <c r="D62" s="346">
        <f t="shared" si="0"/>
        <v>0</v>
      </c>
      <c r="E62" s="345"/>
      <c r="F62" s="345"/>
      <c r="G62" s="347">
        <f t="shared" si="1"/>
        <v>0</v>
      </c>
    </row>
    <row r="63" spans="1:7" ht="16" thickBot="1">
      <c r="A63" s="362" t="s">
        <v>512</v>
      </c>
      <c r="B63" s="364"/>
      <c r="C63" s="364"/>
      <c r="D63" s="352">
        <f t="shared" si="0"/>
        <v>0</v>
      </c>
      <c r="E63" s="364"/>
      <c r="F63" s="364"/>
      <c r="G63" s="353">
        <f t="shared" si="1"/>
        <v>0</v>
      </c>
    </row>
    <row r="64" spans="1:7">
      <c r="A64" s="360" t="s">
        <v>513</v>
      </c>
      <c r="B64" s="345"/>
      <c r="C64" s="345"/>
      <c r="D64" s="346">
        <f t="shared" si="0"/>
        <v>0</v>
      </c>
      <c r="E64" s="345"/>
      <c r="F64" s="345"/>
      <c r="G64" s="347">
        <f t="shared" si="1"/>
        <v>0</v>
      </c>
    </row>
    <row r="65" spans="1:7">
      <c r="A65" s="360" t="s">
        <v>514</v>
      </c>
      <c r="B65" s="345"/>
      <c r="C65" s="345"/>
      <c r="D65" s="346">
        <f t="shared" si="0"/>
        <v>0</v>
      </c>
      <c r="E65" s="345"/>
      <c r="F65" s="345"/>
      <c r="G65" s="347">
        <f t="shared" si="1"/>
        <v>0</v>
      </c>
    </row>
    <row r="66" spans="1:7">
      <c r="A66" s="360" t="s">
        <v>515</v>
      </c>
      <c r="B66" s="345"/>
      <c r="C66" s="345"/>
      <c r="D66" s="346">
        <f t="shared" si="0"/>
        <v>0</v>
      </c>
      <c r="E66" s="345"/>
      <c r="F66" s="345"/>
      <c r="G66" s="347">
        <f t="shared" si="1"/>
        <v>0</v>
      </c>
    </row>
    <row r="67" spans="1:7">
      <c r="A67" s="360" t="s">
        <v>516</v>
      </c>
      <c r="B67" s="345"/>
      <c r="C67" s="345"/>
      <c r="D67" s="346">
        <f t="shared" si="0"/>
        <v>0</v>
      </c>
      <c r="E67" s="345"/>
      <c r="F67" s="345"/>
      <c r="G67" s="347">
        <f t="shared" si="1"/>
        <v>0</v>
      </c>
    </row>
    <row r="68" spans="1:7">
      <c r="A68" s="360" t="s">
        <v>517</v>
      </c>
      <c r="B68" s="345"/>
      <c r="C68" s="345"/>
      <c r="D68" s="346">
        <f t="shared" si="0"/>
        <v>0</v>
      </c>
      <c r="E68" s="345"/>
      <c r="F68" s="345"/>
      <c r="G68" s="347">
        <f t="shared" si="1"/>
        <v>0</v>
      </c>
    </row>
    <row r="69" spans="1:7">
      <c r="A69" s="361" t="s">
        <v>200</v>
      </c>
      <c r="B69" s="346">
        <f>SUM(B70:B72)</f>
        <v>0</v>
      </c>
      <c r="C69" s="346">
        <f>SUM(C70:C72)</f>
        <v>0</v>
      </c>
      <c r="D69" s="346">
        <f>B69+C69</f>
        <v>0</v>
      </c>
      <c r="E69" s="346">
        <f>SUM(E70:E72)</f>
        <v>0</v>
      </c>
      <c r="F69" s="346">
        <f>SUM(F70:F72)</f>
        <v>0</v>
      </c>
      <c r="G69" s="347">
        <f t="shared" si="1"/>
        <v>0</v>
      </c>
    </row>
    <row r="70" spans="1:7">
      <c r="A70" s="360" t="s">
        <v>223</v>
      </c>
      <c r="B70" s="345"/>
      <c r="C70" s="345"/>
      <c r="D70" s="346">
        <f t="shared" si="0"/>
        <v>0</v>
      </c>
      <c r="E70" s="345"/>
      <c r="F70" s="345"/>
      <c r="G70" s="347">
        <f t="shared" si="1"/>
        <v>0</v>
      </c>
    </row>
    <row r="71" spans="1:7">
      <c r="A71" s="360" t="s">
        <v>66</v>
      </c>
      <c r="B71" s="345"/>
      <c r="C71" s="345"/>
      <c r="D71" s="346">
        <f t="shared" si="0"/>
        <v>0</v>
      </c>
      <c r="E71" s="345"/>
      <c r="F71" s="345"/>
      <c r="G71" s="347">
        <f t="shared" si="1"/>
        <v>0</v>
      </c>
    </row>
    <row r="72" spans="1:7">
      <c r="A72" s="360" t="s">
        <v>224</v>
      </c>
      <c r="B72" s="345"/>
      <c r="C72" s="345"/>
      <c r="D72" s="346">
        <f t="shared" si="0"/>
        <v>0</v>
      </c>
      <c r="E72" s="345"/>
      <c r="F72" s="345"/>
      <c r="G72" s="347">
        <f t="shared" si="1"/>
        <v>0</v>
      </c>
    </row>
    <row r="73" spans="1:7">
      <c r="A73" s="361" t="s">
        <v>518</v>
      </c>
      <c r="B73" s="346">
        <f>SUM(B74:B80)</f>
        <v>0</v>
      </c>
      <c r="C73" s="346">
        <f>SUM(C74:C80)</f>
        <v>0</v>
      </c>
      <c r="D73" s="346">
        <f>B73+C73</f>
        <v>0</v>
      </c>
      <c r="E73" s="346">
        <f>SUM(E74:E80)</f>
        <v>0</v>
      </c>
      <c r="F73" s="346">
        <f>SUM(F74:F80)</f>
        <v>0</v>
      </c>
      <c r="G73" s="347">
        <f t="shared" si="1"/>
        <v>0</v>
      </c>
    </row>
    <row r="74" spans="1:7">
      <c r="A74" s="360" t="s">
        <v>519</v>
      </c>
      <c r="B74" s="345"/>
      <c r="C74" s="345"/>
      <c r="D74" s="346">
        <f t="shared" ref="D74:D80" si="2">B74+C74</f>
        <v>0</v>
      </c>
      <c r="E74" s="345"/>
      <c r="F74" s="345"/>
      <c r="G74" s="347">
        <f t="shared" ref="G74:G80" si="3">D74-E74</f>
        <v>0</v>
      </c>
    </row>
    <row r="75" spans="1:7">
      <c r="A75" s="360" t="s">
        <v>226</v>
      </c>
      <c r="B75" s="345"/>
      <c r="C75" s="345"/>
      <c r="D75" s="346">
        <f t="shared" si="2"/>
        <v>0</v>
      </c>
      <c r="E75" s="345"/>
      <c r="F75" s="345"/>
      <c r="G75" s="347">
        <f t="shared" si="3"/>
        <v>0</v>
      </c>
    </row>
    <row r="76" spans="1:7">
      <c r="A76" s="360" t="s">
        <v>227</v>
      </c>
      <c r="B76" s="345"/>
      <c r="C76" s="345"/>
      <c r="D76" s="346">
        <f t="shared" si="2"/>
        <v>0</v>
      </c>
      <c r="E76" s="345"/>
      <c r="F76" s="345"/>
      <c r="G76" s="347">
        <f t="shared" si="3"/>
        <v>0</v>
      </c>
    </row>
    <row r="77" spans="1:7">
      <c r="A77" s="360" t="s">
        <v>228</v>
      </c>
      <c r="B77" s="345"/>
      <c r="C77" s="345"/>
      <c r="D77" s="346">
        <f t="shared" si="2"/>
        <v>0</v>
      </c>
      <c r="E77" s="345"/>
      <c r="F77" s="345"/>
      <c r="G77" s="347">
        <f t="shared" si="3"/>
        <v>0</v>
      </c>
    </row>
    <row r="78" spans="1:7">
      <c r="A78" s="360" t="s">
        <v>229</v>
      </c>
      <c r="B78" s="345"/>
      <c r="C78" s="345"/>
      <c r="D78" s="346">
        <f t="shared" si="2"/>
        <v>0</v>
      </c>
      <c r="E78" s="345"/>
      <c r="F78" s="345"/>
      <c r="G78" s="347">
        <f t="shared" si="3"/>
        <v>0</v>
      </c>
    </row>
    <row r="79" spans="1:7">
      <c r="A79" s="360" t="s">
        <v>230</v>
      </c>
      <c r="B79" s="345"/>
      <c r="C79" s="345"/>
      <c r="D79" s="346">
        <f t="shared" si="2"/>
        <v>0</v>
      </c>
      <c r="E79" s="345"/>
      <c r="F79" s="345"/>
      <c r="G79" s="347">
        <f t="shared" si="3"/>
        <v>0</v>
      </c>
    </row>
    <row r="80" spans="1:7" ht="16" thickBot="1">
      <c r="A80" s="362" t="s">
        <v>520</v>
      </c>
      <c r="B80" s="364"/>
      <c r="C80" s="364"/>
      <c r="D80" s="352">
        <f t="shared" si="2"/>
        <v>0</v>
      </c>
      <c r="E80" s="364"/>
      <c r="F80" s="364"/>
      <c r="G80" s="353">
        <f t="shared" si="3"/>
        <v>0</v>
      </c>
    </row>
    <row r="81" spans="1:7" ht="16" thickBot="1">
      <c r="A81" s="363" t="s">
        <v>1858</v>
      </c>
      <c r="B81" s="341">
        <f>B73+B69+B61+B57+B47+B37+B27+B17+B9</f>
        <v>26308672</v>
      </c>
      <c r="C81" s="341">
        <f>C73+C69+C61+C57+C47+C37+C27+C17+C9</f>
        <v>5041474.13</v>
      </c>
      <c r="D81" s="341">
        <f>B81+C81</f>
        <v>31350146.129999999</v>
      </c>
      <c r="E81" s="341">
        <f>E73+E69+E61+E57+E47+E37+E27+E17+E9</f>
        <v>28699927.900000002</v>
      </c>
      <c r="F81" s="341">
        <f>F73+F69+F61+F57+F47+F37+F27+F17+F9</f>
        <v>28685596.810000002</v>
      </c>
      <c r="G81" s="351">
        <f>D81-E81</f>
        <v>2650218.2299999967</v>
      </c>
    </row>
    <row r="82" spans="1:7">
      <c r="A82" s="455"/>
      <c r="B82" s="376"/>
      <c r="C82" s="376"/>
      <c r="D82" s="376"/>
      <c r="E82" s="376"/>
      <c r="F82" s="376"/>
      <c r="G82" s="376"/>
    </row>
    <row r="83" spans="1:7">
      <c r="A83" s="455"/>
      <c r="B83" s="376"/>
      <c r="C83" s="376"/>
      <c r="D83" s="376"/>
      <c r="E83" s="376"/>
      <c r="F83" s="376"/>
      <c r="G83" s="376"/>
    </row>
    <row r="84" spans="1:7">
      <c r="A84" s="455"/>
      <c r="B84" s="376"/>
      <c r="C84" s="376"/>
      <c r="D84" s="376"/>
      <c r="E84" s="376"/>
      <c r="F84" s="376"/>
      <c r="G84" s="376"/>
    </row>
    <row r="85" spans="1:7">
      <c r="A85" s="455"/>
      <c r="B85" s="376"/>
      <c r="C85" s="376"/>
      <c r="D85" s="376"/>
      <c r="E85" s="376"/>
      <c r="F85" s="376"/>
      <c r="G85" s="376"/>
    </row>
    <row r="86" spans="1:7">
      <c r="A86" s="455"/>
      <c r="B86" s="376"/>
      <c r="C86" s="376"/>
      <c r="D86" s="376"/>
      <c r="E86" s="376"/>
      <c r="F86" s="376"/>
      <c r="G86" s="376"/>
    </row>
    <row r="87" spans="1:7">
      <c r="A87" s="455"/>
      <c r="B87" s="376"/>
      <c r="C87" s="376"/>
      <c r="D87" s="376"/>
      <c r="E87" s="376"/>
      <c r="F87" s="376"/>
      <c r="G87" s="376"/>
    </row>
    <row r="88" spans="1:7">
      <c r="A88" s="88"/>
      <c r="B88" s="88"/>
      <c r="C88" s="88"/>
      <c r="D88" s="88"/>
      <c r="E88" s="88"/>
      <c r="F88" s="88"/>
      <c r="G88" s="88"/>
    </row>
    <row r="89" spans="1:7">
      <c r="A89" s="88"/>
      <c r="B89" s="88"/>
      <c r="C89" s="88"/>
      <c r="D89" s="88"/>
      <c r="E89" s="88"/>
      <c r="F89" s="88"/>
      <c r="G89" s="88"/>
    </row>
    <row r="90" spans="1:7">
      <c r="A90" s="88"/>
      <c r="B90" s="88"/>
      <c r="C90" s="88"/>
      <c r="D90" s="88"/>
      <c r="E90" s="88"/>
      <c r="F90" s="88"/>
      <c r="G90" s="88"/>
    </row>
    <row r="91" spans="1:7">
      <c r="A91" s="88"/>
      <c r="B91" s="88"/>
      <c r="C91" s="88"/>
      <c r="D91" s="88"/>
      <c r="E91" s="88"/>
      <c r="F91" s="88"/>
      <c r="G91" s="88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E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</sheetPr>
  <dimension ref="A1:I159"/>
  <sheetViews>
    <sheetView view="pageBreakPreview" topLeftCell="A144" zoomScale="75" zoomScaleSheetLayoutView="100" workbookViewId="0">
      <selection activeCell="H161" sqref="H161"/>
    </sheetView>
  </sheetViews>
  <sheetFormatPr baseColWidth="10" defaultRowHeight="15"/>
  <cols>
    <col min="1" max="1" width="6.1640625" customWidth="1"/>
    <col min="2" max="2" width="61.1640625" customWidth="1"/>
    <col min="3" max="3" width="14.33203125" bestFit="1" customWidth="1"/>
    <col min="4" max="4" width="13.33203125" bestFit="1" customWidth="1"/>
    <col min="5" max="6" width="14.33203125" customWidth="1"/>
    <col min="7" max="7" width="14.1640625" customWidth="1"/>
    <col min="8" max="8" width="15" customWidth="1"/>
  </cols>
  <sheetData>
    <row r="1" spans="1:8" ht="16">
      <c r="A1" s="1167" t="str">
        <f>'CPCA-I-01'!A1:G1</f>
        <v>UNIVERSIDAD TECNOLÓGICA DE GUAYMAS</v>
      </c>
      <c r="B1" s="1168"/>
      <c r="C1" s="1168"/>
      <c r="D1" s="1168"/>
      <c r="E1" s="1168"/>
      <c r="F1" s="1168"/>
      <c r="G1" s="1168"/>
      <c r="H1" s="1169"/>
    </row>
    <row r="2" spans="1:8">
      <c r="A2" s="1170" t="s">
        <v>521</v>
      </c>
      <c r="B2" s="1171"/>
      <c r="C2" s="1171"/>
      <c r="D2" s="1171"/>
      <c r="E2" s="1171"/>
      <c r="F2" s="1171"/>
      <c r="G2" s="1171"/>
      <c r="H2" s="1172"/>
    </row>
    <row r="3" spans="1:8">
      <c r="A3" s="1170" t="s">
        <v>522</v>
      </c>
      <c r="B3" s="1171"/>
      <c r="C3" s="1171"/>
      <c r="D3" s="1171"/>
      <c r="E3" s="1171"/>
      <c r="F3" s="1171"/>
      <c r="G3" s="1171"/>
      <c r="H3" s="1172"/>
    </row>
    <row r="4" spans="1:8">
      <c r="A4" s="1170" t="str">
        <f>'CPCA-II-02'!A3:I3</f>
        <v>Del 01 de Enero al 31 de Diciembre 2024</v>
      </c>
      <c r="B4" s="1171"/>
      <c r="C4" s="1171"/>
      <c r="D4" s="1171"/>
      <c r="E4" s="1171"/>
      <c r="F4" s="1171"/>
      <c r="G4" s="1171"/>
      <c r="H4" s="1172"/>
    </row>
    <row r="5" spans="1:8" ht="16" thickBot="1">
      <c r="A5" s="1164" t="s">
        <v>82</v>
      </c>
      <c r="B5" s="1165"/>
      <c r="C5" s="1165"/>
      <c r="D5" s="1165"/>
      <c r="E5" s="1165"/>
      <c r="F5" s="1165"/>
      <c r="G5" s="1165"/>
      <c r="H5" s="1166"/>
    </row>
    <row r="6" spans="1:8" ht="16" thickBot="1">
      <c r="A6" s="1175" t="s">
        <v>83</v>
      </c>
      <c r="B6" s="1176"/>
      <c r="C6" s="1178" t="s">
        <v>523</v>
      </c>
      <c r="D6" s="1179"/>
      <c r="E6" s="1179"/>
      <c r="F6" s="1179"/>
      <c r="G6" s="1180"/>
      <c r="H6" s="1181" t="s">
        <v>524</v>
      </c>
    </row>
    <row r="7" spans="1:8" ht="25" thickBot="1">
      <c r="A7" s="1164"/>
      <c r="B7" s="1177"/>
      <c r="C7" s="671" t="s">
        <v>525</v>
      </c>
      <c r="D7" s="562" t="s">
        <v>526</v>
      </c>
      <c r="E7" s="671" t="s">
        <v>527</v>
      </c>
      <c r="F7" s="671" t="s">
        <v>400</v>
      </c>
      <c r="G7" s="671" t="s">
        <v>528</v>
      </c>
      <c r="H7" s="1182"/>
    </row>
    <row r="8" spans="1:8">
      <c r="A8" s="672"/>
      <c r="B8" s="606"/>
      <c r="C8" s="606"/>
      <c r="D8" s="607"/>
      <c r="E8" s="606"/>
      <c r="F8" s="606"/>
      <c r="G8" s="606"/>
      <c r="H8" s="608"/>
    </row>
    <row r="9" spans="1:8">
      <c r="A9" s="1183" t="s">
        <v>529</v>
      </c>
      <c r="B9" s="1184"/>
      <c r="C9" s="558">
        <f t="shared" ref="C9:H9" si="0">+C10+C18+C28+C38+C48+C58+C62+C71+C75</f>
        <v>26308672</v>
      </c>
      <c r="D9" s="558">
        <f t="shared" si="0"/>
        <v>5041474.13</v>
      </c>
      <c r="E9" s="558">
        <f t="shared" si="0"/>
        <v>31350146.130000003</v>
      </c>
      <c r="F9" s="558">
        <f t="shared" si="0"/>
        <v>28699927.900000002</v>
      </c>
      <c r="G9" s="558">
        <f t="shared" si="0"/>
        <v>28685596.810000002</v>
      </c>
      <c r="H9" s="558">
        <f t="shared" si="0"/>
        <v>2650218.2299999991</v>
      </c>
    </row>
    <row r="10" spans="1:8">
      <c r="A10" s="1173" t="s">
        <v>530</v>
      </c>
      <c r="B10" s="1174"/>
      <c r="C10" s="559">
        <f>SUM(C11:C17)</f>
        <v>21234333.030000001</v>
      </c>
      <c r="D10" s="559">
        <f t="shared" ref="D10:H10" si="1">SUM(D11:D17)</f>
        <v>4597515.46</v>
      </c>
      <c r="E10" s="559">
        <f t="shared" si="1"/>
        <v>25831848.490000002</v>
      </c>
      <c r="F10" s="559">
        <f t="shared" si="1"/>
        <v>23889636.860000003</v>
      </c>
      <c r="G10" s="559">
        <f t="shared" si="1"/>
        <v>23889636.860000003</v>
      </c>
      <c r="H10" s="559">
        <f t="shared" si="1"/>
        <v>1942211.6299999992</v>
      </c>
    </row>
    <row r="11" spans="1:8">
      <c r="A11" s="670"/>
      <c r="B11" s="594" t="s">
        <v>531</v>
      </c>
      <c r="C11" s="965">
        <v>13799070.699999999</v>
      </c>
      <c r="D11" s="964">
        <v>5279925.55</v>
      </c>
      <c r="E11" s="559">
        <f>C11+D11</f>
        <v>19078996.25</v>
      </c>
      <c r="F11" s="964">
        <v>18892339.940000001</v>
      </c>
      <c r="G11" s="964">
        <v>18892339.940000001</v>
      </c>
      <c r="H11" s="560">
        <f t="shared" ref="H11:H17" si="2">+E11-F11</f>
        <v>186656.30999999866</v>
      </c>
    </row>
    <row r="12" spans="1:8">
      <c r="A12" s="670"/>
      <c r="B12" s="594" t="s">
        <v>532</v>
      </c>
      <c r="C12" s="965"/>
      <c r="D12" s="964"/>
      <c r="E12" s="559">
        <f t="shared" ref="E12:E76" si="3">C12+D12</f>
        <v>0</v>
      </c>
      <c r="F12" s="964"/>
      <c r="G12" s="964"/>
      <c r="H12" s="560">
        <f t="shared" si="2"/>
        <v>0</v>
      </c>
    </row>
    <row r="13" spans="1:8">
      <c r="A13" s="670"/>
      <c r="B13" s="594" t="s">
        <v>533</v>
      </c>
      <c r="C13" s="965">
        <v>2875893.35</v>
      </c>
      <c r="D13" s="964">
        <v>904746.11</v>
      </c>
      <c r="E13" s="559">
        <f t="shared" si="3"/>
        <v>3780639.46</v>
      </c>
      <c r="F13" s="964">
        <v>3329308.42</v>
      </c>
      <c r="G13" s="964">
        <v>3329308.42</v>
      </c>
      <c r="H13" s="560">
        <f t="shared" si="2"/>
        <v>451331.04000000004</v>
      </c>
    </row>
    <row r="14" spans="1:8">
      <c r="A14" s="670"/>
      <c r="B14" s="594" t="s">
        <v>534</v>
      </c>
      <c r="C14" s="965">
        <v>3861476.18</v>
      </c>
      <c r="D14" s="964">
        <v>-2592757.29</v>
      </c>
      <c r="E14" s="559">
        <f t="shared" si="3"/>
        <v>1268718.8900000001</v>
      </c>
      <c r="F14" s="964">
        <v>162442.17000000001</v>
      </c>
      <c r="G14" s="964">
        <v>162442.17000000001</v>
      </c>
      <c r="H14" s="560">
        <f t="shared" si="2"/>
        <v>1106276.7200000002</v>
      </c>
    </row>
    <row r="15" spans="1:8">
      <c r="A15" s="670"/>
      <c r="B15" s="594" t="s">
        <v>535</v>
      </c>
      <c r="C15" s="965">
        <v>629892.80000000005</v>
      </c>
      <c r="D15" s="964">
        <v>1010435.34</v>
      </c>
      <c r="E15" s="559">
        <f t="shared" si="3"/>
        <v>1640328.1400000001</v>
      </c>
      <c r="F15" s="964">
        <v>1457260.92</v>
      </c>
      <c r="G15" s="964">
        <v>1457260.92</v>
      </c>
      <c r="H15" s="560">
        <f t="shared" si="2"/>
        <v>183067.2200000002</v>
      </c>
    </row>
    <row r="16" spans="1:8">
      <c r="A16" s="670"/>
      <c r="B16" s="594" t="s">
        <v>536</v>
      </c>
      <c r="C16" s="965"/>
      <c r="D16" s="964"/>
      <c r="E16" s="559">
        <f t="shared" si="3"/>
        <v>0</v>
      </c>
      <c r="F16" s="964"/>
      <c r="G16" s="964"/>
      <c r="H16" s="560">
        <f t="shared" si="2"/>
        <v>0</v>
      </c>
    </row>
    <row r="17" spans="1:8">
      <c r="A17" s="670"/>
      <c r="B17" s="594" t="s">
        <v>537</v>
      </c>
      <c r="C17" s="965">
        <v>68000</v>
      </c>
      <c r="D17" s="964">
        <v>-4834.25</v>
      </c>
      <c r="E17" s="559">
        <f t="shared" si="3"/>
        <v>63165.75</v>
      </c>
      <c r="F17" s="964">
        <v>48285.41</v>
      </c>
      <c r="G17" s="964">
        <v>48285.41</v>
      </c>
      <c r="H17" s="560">
        <f t="shared" si="2"/>
        <v>14880.339999999997</v>
      </c>
    </row>
    <row r="18" spans="1:8">
      <c r="A18" s="1173" t="s">
        <v>538</v>
      </c>
      <c r="B18" s="1174"/>
      <c r="C18" s="559">
        <f>SUM(C19:C27)</f>
        <v>1479058.13</v>
      </c>
      <c r="D18" s="559">
        <f t="shared" ref="D18:H18" si="4">SUM(D19:D27)</f>
        <v>36999.999999999985</v>
      </c>
      <c r="E18" s="559">
        <f t="shared" si="4"/>
        <v>1516058.1300000001</v>
      </c>
      <c r="F18" s="559">
        <f t="shared" si="4"/>
        <v>1397894.49</v>
      </c>
      <c r="G18" s="559">
        <f t="shared" si="4"/>
        <v>1387404.4</v>
      </c>
      <c r="H18" s="559">
        <f t="shared" si="4"/>
        <v>118163.64</v>
      </c>
    </row>
    <row r="19" spans="1:8">
      <c r="A19" s="670"/>
      <c r="B19" s="594" t="s">
        <v>539</v>
      </c>
      <c r="C19" s="965">
        <v>776581.97</v>
      </c>
      <c r="D19" s="964">
        <v>-137063.07999999999</v>
      </c>
      <c r="E19" s="559">
        <f t="shared" si="3"/>
        <v>639518.89</v>
      </c>
      <c r="F19" s="964">
        <v>595770.14</v>
      </c>
      <c r="G19" s="964">
        <v>595770.14</v>
      </c>
      <c r="H19" s="560">
        <f t="shared" ref="H19:H82" si="5">+E19-F19</f>
        <v>43748.75</v>
      </c>
    </row>
    <row r="20" spans="1:8">
      <c r="A20" s="670"/>
      <c r="B20" s="594" t="s">
        <v>540</v>
      </c>
      <c r="C20" s="965">
        <v>111594.08</v>
      </c>
      <c r="D20" s="964">
        <v>138310.85999999999</v>
      </c>
      <c r="E20" s="559">
        <f t="shared" si="3"/>
        <v>249904.94</v>
      </c>
      <c r="F20" s="964">
        <v>248276.37</v>
      </c>
      <c r="G20" s="964">
        <v>248276.37</v>
      </c>
      <c r="H20" s="560">
        <f t="shared" si="5"/>
        <v>1628.570000000007</v>
      </c>
    </row>
    <row r="21" spans="1:8">
      <c r="A21" s="670"/>
      <c r="B21" s="594" t="s">
        <v>541</v>
      </c>
      <c r="C21" s="965">
        <v>22796.86</v>
      </c>
      <c r="D21" s="964">
        <v>-22796.86</v>
      </c>
      <c r="E21" s="559">
        <f t="shared" si="3"/>
        <v>0</v>
      </c>
      <c r="F21" s="964">
        <v>0</v>
      </c>
      <c r="G21" s="964">
        <v>0</v>
      </c>
      <c r="H21" s="560">
        <f t="shared" si="5"/>
        <v>0</v>
      </c>
    </row>
    <row r="22" spans="1:8">
      <c r="A22" s="670"/>
      <c r="B22" s="594" t="s">
        <v>542</v>
      </c>
      <c r="C22" s="965">
        <v>59702.33</v>
      </c>
      <c r="D22" s="964">
        <v>45576.13</v>
      </c>
      <c r="E22" s="559">
        <f t="shared" si="3"/>
        <v>105278.45999999999</v>
      </c>
      <c r="F22" s="964">
        <v>95364.68</v>
      </c>
      <c r="G22" s="964">
        <v>95436.68</v>
      </c>
      <c r="H22" s="560">
        <f t="shared" si="5"/>
        <v>9913.7799999999988</v>
      </c>
    </row>
    <row r="23" spans="1:8">
      <c r="A23" s="670"/>
      <c r="B23" s="594" t="s">
        <v>543</v>
      </c>
      <c r="C23" s="965">
        <v>5666.68</v>
      </c>
      <c r="D23" s="964">
        <v>-5666.68</v>
      </c>
      <c r="E23" s="559">
        <f t="shared" si="3"/>
        <v>0</v>
      </c>
      <c r="F23" s="964">
        <v>0</v>
      </c>
      <c r="G23" s="964">
        <v>0</v>
      </c>
      <c r="H23" s="560">
        <f t="shared" si="5"/>
        <v>0</v>
      </c>
    </row>
    <row r="24" spans="1:8">
      <c r="A24" s="670"/>
      <c r="B24" s="594" t="s">
        <v>544</v>
      </c>
      <c r="C24" s="965">
        <v>284633.49</v>
      </c>
      <c r="D24" s="964">
        <v>127418.06</v>
      </c>
      <c r="E24" s="559">
        <f t="shared" si="3"/>
        <v>412051.55</v>
      </c>
      <c r="F24" s="964">
        <v>412051.55</v>
      </c>
      <c r="G24" s="964">
        <v>401489.46</v>
      </c>
      <c r="H24" s="560">
        <f t="shared" si="5"/>
        <v>0</v>
      </c>
    </row>
    <row r="25" spans="1:8">
      <c r="A25" s="670"/>
      <c r="B25" s="594" t="s">
        <v>545</v>
      </c>
      <c r="C25" s="965">
        <v>107815.57</v>
      </c>
      <c r="D25" s="964">
        <v>-101310.57</v>
      </c>
      <c r="E25" s="559">
        <f t="shared" si="3"/>
        <v>6505</v>
      </c>
      <c r="F25" s="964">
        <v>6505</v>
      </c>
      <c r="G25" s="964">
        <v>6505</v>
      </c>
      <c r="H25" s="560">
        <f t="shared" si="5"/>
        <v>0</v>
      </c>
    </row>
    <row r="26" spans="1:8">
      <c r="A26" s="670"/>
      <c r="B26" s="594" t="s">
        <v>546</v>
      </c>
      <c r="C26" s="965"/>
      <c r="D26" s="964"/>
      <c r="E26" s="559">
        <f t="shared" si="3"/>
        <v>0</v>
      </c>
      <c r="F26" s="964"/>
      <c r="G26" s="964"/>
      <c r="H26" s="560">
        <f t="shared" si="5"/>
        <v>0</v>
      </c>
    </row>
    <row r="27" spans="1:8">
      <c r="A27" s="670"/>
      <c r="B27" s="594" t="s">
        <v>547</v>
      </c>
      <c r="C27" s="965">
        <v>110267.15</v>
      </c>
      <c r="D27" s="964">
        <v>-7467.86</v>
      </c>
      <c r="E27" s="559">
        <f t="shared" si="3"/>
        <v>102799.29</v>
      </c>
      <c r="F27" s="964">
        <v>39926.75</v>
      </c>
      <c r="G27" s="964">
        <v>39926.75</v>
      </c>
      <c r="H27" s="560">
        <f t="shared" si="5"/>
        <v>62872.539999999994</v>
      </c>
    </row>
    <row r="28" spans="1:8">
      <c r="A28" s="1173" t="s">
        <v>548</v>
      </c>
      <c r="B28" s="1174"/>
      <c r="C28" s="559">
        <f>SUM(C29:C37)</f>
        <v>2827441.5199999996</v>
      </c>
      <c r="D28" s="559">
        <f t="shared" ref="D28:H28" si="6">SUM(D29:D37)</f>
        <v>406958.67000000016</v>
      </c>
      <c r="E28" s="559">
        <f t="shared" si="6"/>
        <v>3234400.19</v>
      </c>
      <c r="F28" s="559">
        <f t="shared" si="6"/>
        <v>3230847.1100000003</v>
      </c>
      <c r="G28" s="559">
        <f t="shared" si="6"/>
        <v>3227006.1100000003</v>
      </c>
      <c r="H28" s="559">
        <f t="shared" si="6"/>
        <v>3553.0800000000745</v>
      </c>
    </row>
    <row r="29" spans="1:8">
      <c r="A29" s="670"/>
      <c r="B29" s="594" t="s">
        <v>549</v>
      </c>
      <c r="C29" s="965">
        <v>297262</v>
      </c>
      <c r="D29" s="964">
        <v>18792.689999999999</v>
      </c>
      <c r="E29" s="559">
        <f t="shared" si="3"/>
        <v>316054.69</v>
      </c>
      <c r="F29" s="964">
        <v>316054.69</v>
      </c>
      <c r="G29" s="964">
        <v>316054.69</v>
      </c>
      <c r="H29" s="560">
        <f t="shared" si="5"/>
        <v>0</v>
      </c>
    </row>
    <row r="30" spans="1:8">
      <c r="A30" s="670"/>
      <c r="B30" s="594" t="s">
        <v>550</v>
      </c>
      <c r="C30" s="965">
        <v>61384.52</v>
      </c>
      <c r="D30" s="964">
        <v>65548.479999999996</v>
      </c>
      <c r="E30" s="559">
        <f t="shared" si="3"/>
        <v>126933</v>
      </c>
      <c r="F30" s="964">
        <v>126933</v>
      </c>
      <c r="G30" s="964">
        <v>126933</v>
      </c>
      <c r="H30" s="560">
        <f t="shared" si="5"/>
        <v>0</v>
      </c>
    </row>
    <row r="31" spans="1:8">
      <c r="A31" s="670"/>
      <c r="B31" s="594" t="s">
        <v>551</v>
      </c>
      <c r="C31" s="965">
        <v>879581.7</v>
      </c>
      <c r="D31" s="964">
        <v>-265115.99</v>
      </c>
      <c r="E31" s="559">
        <f t="shared" si="3"/>
        <v>614465.71</v>
      </c>
      <c r="F31" s="964">
        <v>614464.71</v>
      </c>
      <c r="G31" s="964">
        <v>614464.71</v>
      </c>
      <c r="H31" s="560">
        <f t="shared" si="5"/>
        <v>1</v>
      </c>
    </row>
    <row r="32" spans="1:8">
      <c r="A32" s="670"/>
      <c r="B32" s="594" t="s">
        <v>552</v>
      </c>
      <c r="C32" s="965">
        <v>189321.44</v>
      </c>
      <c r="D32" s="964">
        <v>183966.89</v>
      </c>
      <c r="E32" s="559">
        <f t="shared" si="3"/>
        <v>373288.33</v>
      </c>
      <c r="F32" s="964">
        <v>372125.28</v>
      </c>
      <c r="G32" s="964">
        <v>372125.28</v>
      </c>
      <c r="H32" s="560">
        <f t="shared" si="5"/>
        <v>1163.0499999999884</v>
      </c>
    </row>
    <row r="33" spans="1:8">
      <c r="A33" s="670"/>
      <c r="B33" s="594" t="s">
        <v>553</v>
      </c>
      <c r="C33" s="965">
        <v>838101.8</v>
      </c>
      <c r="D33" s="964">
        <v>542038.01</v>
      </c>
      <c r="E33" s="559">
        <f t="shared" si="3"/>
        <v>1380139.81</v>
      </c>
      <c r="F33" s="964">
        <v>1377750.98</v>
      </c>
      <c r="G33" s="964">
        <v>1377850.98</v>
      </c>
      <c r="H33" s="560">
        <f t="shared" si="5"/>
        <v>2388.8300000000745</v>
      </c>
    </row>
    <row r="34" spans="1:8">
      <c r="A34" s="670"/>
      <c r="B34" s="594" t="s">
        <v>554</v>
      </c>
      <c r="C34" s="965">
        <v>14263.59</v>
      </c>
      <c r="D34" s="964">
        <v>-14263.59</v>
      </c>
      <c r="E34" s="559">
        <f t="shared" si="3"/>
        <v>0</v>
      </c>
      <c r="F34" s="964">
        <v>0</v>
      </c>
      <c r="G34" s="964">
        <v>0</v>
      </c>
      <c r="H34" s="560">
        <f t="shared" si="5"/>
        <v>0</v>
      </c>
    </row>
    <row r="35" spans="1:8">
      <c r="A35" s="670"/>
      <c r="B35" s="594" t="s">
        <v>555</v>
      </c>
      <c r="C35" s="965">
        <v>330660.8</v>
      </c>
      <c r="D35" s="964">
        <v>-224278.8</v>
      </c>
      <c r="E35" s="559">
        <f t="shared" si="3"/>
        <v>106382</v>
      </c>
      <c r="F35" s="964">
        <v>106382</v>
      </c>
      <c r="G35" s="964">
        <v>106382</v>
      </c>
      <c r="H35" s="560">
        <f t="shared" si="5"/>
        <v>0</v>
      </c>
    </row>
    <row r="36" spans="1:8">
      <c r="A36" s="670"/>
      <c r="B36" s="594" t="s">
        <v>556</v>
      </c>
      <c r="C36" s="965">
        <v>137049.64000000001</v>
      </c>
      <c r="D36" s="964">
        <v>134941.01</v>
      </c>
      <c r="E36" s="559">
        <f t="shared" si="3"/>
        <v>271990.65000000002</v>
      </c>
      <c r="F36" s="964">
        <v>271990.45</v>
      </c>
      <c r="G36" s="964">
        <v>268049.45</v>
      </c>
      <c r="H36" s="560">
        <f t="shared" si="5"/>
        <v>0.20000000001164153</v>
      </c>
    </row>
    <row r="37" spans="1:8" ht="16" thickBot="1">
      <c r="A37" s="593"/>
      <c r="B37" s="533" t="s">
        <v>557</v>
      </c>
      <c r="C37" s="965">
        <v>79816.03</v>
      </c>
      <c r="D37" s="964">
        <v>-34670.03</v>
      </c>
      <c r="E37" s="574">
        <f t="shared" si="3"/>
        <v>45146</v>
      </c>
      <c r="F37" s="964">
        <v>45146</v>
      </c>
      <c r="G37" s="964">
        <v>45146</v>
      </c>
      <c r="H37" s="575">
        <f t="shared" si="5"/>
        <v>0</v>
      </c>
    </row>
    <row r="38" spans="1:8">
      <c r="A38" s="1173" t="s">
        <v>558</v>
      </c>
      <c r="B38" s="1174"/>
      <c r="C38" s="559">
        <f t="shared" ref="C38:H38" si="7">SUM(C39:C47)</f>
        <v>767839.32</v>
      </c>
      <c r="D38" s="559">
        <f t="shared" si="7"/>
        <v>0</v>
      </c>
      <c r="E38" s="559">
        <f t="shared" si="7"/>
        <v>767839.32</v>
      </c>
      <c r="F38" s="559">
        <f t="shared" si="7"/>
        <v>181549.44</v>
      </c>
      <c r="G38" s="559">
        <f t="shared" si="7"/>
        <v>181549.44</v>
      </c>
      <c r="H38" s="559">
        <f t="shared" si="7"/>
        <v>586289.87999999989</v>
      </c>
    </row>
    <row r="39" spans="1:8">
      <c r="A39" s="670"/>
      <c r="B39" s="594" t="s">
        <v>559</v>
      </c>
      <c r="C39" s="561"/>
      <c r="D39" s="561"/>
      <c r="E39" s="559">
        <f t="shared" si="3"/>
        <v>0</v>
      </c>
      <c r="F39" s="561"/>
      <c r="G39" s="561"/>
      <c r="H39" s="560">
        <f t="shared" si="5"/>
        <v>0</v>
      </c>
    </row>
    <row r="40" spans="1:8">
      <c r="A40" s="670"/>
      <c r="B40" s="594" t="s">
        <v>560</v>
      </c>
      <c r="C40" s="561"/>
      <c r="D40" s="561"/>
      <c r="E40" s="559">
        <f t="shared" si="3"/>
        <v>0</v>
      </c>
      <c r="F40" s="561"/>
      <c r="G40" s="561"/>
      <c r="H40" s="560">
        <f t="shared" si="5"/>
        <v>0</v>
      </c>
    </row>
    <row r="41" spans="1:8">
      <c r="A41" s="670"/>
      <c r="B41" s="594" t="s">
        <v>561</v>
      </c>
      <c r="C41" s="561"/>
      <c r="D41" s="561"/>
      <c r="E41" s="559">
        <f t="shared" si="3"/>
        <v>0</v>
      </c>
      <c r="F41" s="561"/>
      <c r="G41" s="561"/>
      <c r="H41" s="560">
        <f t="shared" si="5"/>
        <v>0</v>
      </c>
    </row>
    <row r="42" spans="1:8">
      <c r="A42" s="670"/>
      <c r="B42" s="594" t="s">
        <v>562</v>
      </c>
      <c r="C42" s="965">
        <v>767839.32</v>
      </c>
      <c r="D42" s="964">
        <v>0</v>
      </c>
      <c r="E42" s="559">
        <f t="shared" si="3"/>
        <v>767839.32</v>
      </c>
      <c r="F42" s="964">
        <v>181549.44</v>
      </c>
      <c r="G42" s="964">
        <v>181549.44</v>
      </c>
      <c r="H42" s="560">
        <f t="shared" si="5"/>
        <v>586289.87999999989</v>
      </c>
    </row>
    <row r="43" spans="1:8">
      <c r="A43" s="670"/>
      <c r="B43" s="594" t="s">
        <v>563</v>
      </c>
      <c r="C43" s="561"/>
      <c r="D43" s="561"/>
      <c r="E43" s="559">
        <f t="shared" si="3"/>
        <v>0</v>
      </c>
      <c r="F43" s="561"/>
      <c r="G43" s="561"/>
      <c r="H43" s="560">
        <f t="shared" si="5"/>
        <v>0</v>
      </c>
    </row>
    <row r="44" spans="1:8">
      <c r="A44" s="670"/>
      <c r="B44" s="594" t="s">
        <v>564</v>
      </c>
      <c r="C44" s="561"/>
      <c r="D44" s="561"/>
      <c r="E44" s="559">
        <f t="shared" si="3"/>
        <v>0</v>
      </c>
      <c r="F44" s="561"/>
      <c r="G44" s="561"/>
      <c r="H44" s="560">
        <f t="shared" si="5"/>
        <v>0</v>
      </c>
    </row>
    <row r="45" spans="1:8">
      <c r="A45" s="670"/>
      <c r="B45" s="594" t="s">
        <v>565</v>
      </c>
      <c r="C45" s="561"/>
      <c r="D45" s="561"/>
      <c r="E45" s="559">
        <f t="shared" si="3"/>
        <v>0</v>
      </c>
      <c r="F45" s="561"/>
      <c r="G45" s="561"/>
      <c r="H45" s="560">
        <f t="shared" si="5"/>
        <v>0</v>
      </c>
    </row>
    <row r="46" spans="1:8">
      <c r="A46" s="670"/>
      <c r="B46" s="594" t="s">
        <v>566</v>
      </c>
      <c r="C46" s="561"/>
      <c r="D46" s="561"/>
      <c r="E46" s="559">
        <f t="shared" si="3"/>
        <v>0</v>
      </c>
      <c r="F46" s="561"/>
      <c r="G46" s="561"/>
      <c r="H46" s="560">
        <f t="shared" si="5"/>
        <v>0</v>
      </c>
    </row>
    <row r="47" spans="1:8">
      <c r="A47" s="670"/>
      <c r="B47" s="594" t="s">
        <v>567</v>
      </c>
      <c r="C47" s="561"/>
      <c r="D47" s="561"/>
      <c r="E47" s="559">
        <f t="shared" si="3"/>
        <v>0</v>
      </c>
      <c r="F47" s="561"/>
      <c r="G47" s="561"/>
      <c r="H47" s="560">
        <f t="shared" si="5"/>
        <v>0</v>
      </c>
    </row>
    <row r="48" spans="1:8">
      <c r="A48" s="1173" t="s">
        <v>568</v>
      </c>
      <c r="B48" s="1174"/>
      <c r="C48" s="559">
        <f>SUM(C49:C57)</f>
        <v>0</v>
      </c>
      <c r="D48" s="559">
        <f t="shared" ref="D48:H48" si="8">SUM(D49:D57)</f>
        <v>0</v>
      </c>
      <c r="E48" s="559">
        <f t="shared" si="8"/>
        <v>0</v>
      </c>
      <c r="F48" s="559">
        <f t="shared" si="8"/>
        <v>0</v>
      </c>
      <c r="G48" s="559">
        <f t="shared" si="8"/>
        <v>0</v>
      </c>
      <c r="H48" s="559">
        <f t="shared" si="8"/>
        <v>0</v>
      </c>
    </row>
    <row r="49" spans="1:8">
      <c r="A49" s="670"/>
      <c r="B49" s="594" t="s">
        <v>569</v>
      </c>
      <c r="C49" s="561">
        <v>0</v>
      </c>
      <c r="D49" s="561"/>
      <c r="E49" s="559">
        <f t="shared" si="3"/>
        <v>0</v>
      </c>
      <c r="F49" s="561"/>
      <c r="G49" s="561"/>
      <c r="H49" s="560">
        <f t="shared" si="5"/>
        <v>0</v>
      </c>
    </row>
    <row r="50" spans="1:8">
      <c r="A50" s="670"/>
      <c r="B50" s="594" t="s">
        <v>570</v>
      </c>
      <c r="C50" s="561">
        <v>0</v>
      </c>
      <c r="D50" s="561"/>
      <c r="E50" s="559">
        <f t="shared" si="3"/>
        <v>0</v>
      </c>
      <c r="F50" s="561"/>
      <c r="G50" s="561"/>
      <c r="H50" s="560">
        <f t="shared" si="5"/>
        <v>0</v>
      </c>
    </row>
    <row r="51" spans="1:8">
      <c r="A51" s="670"/>
      <c r="B51" s="594" t="s">
        <v>571</v>
      </c>
      <c r="C51" s="561"/>
      <c r="D51" s="561"/>
      <c r="E51" s="559">
        <f t="shared" si="3"/>
        <v>0</v>
      </c>
      <c r="F51" s="561"/>
      <c r="G51" s="561"/>
      <c r="H51" s="560">
        <f t="shared" si="5"/>
        <v>0</v>
      </c>
    </row>
    <row r="52" spans="1:8">
      <c r="A52" s="670"/>
      <c r="B52" s="594" t="s">
        <v>572</v>
      </c>
      <c r="C52" s="561"/>
      <c r="D52" s="561"/>
      <c r="E52" s="559">
        <f t="shared" si="3"/>
        <v>0</v>
      </c>
      <c r="F52" s="561"/>
      <c r="G52" s="561"/>
      <c r="H52" s="560">
        <f t="shared" si="5"/>
        <v>0</v>
      </c>
    </row>
    <row r="53" spans="1:8">
      <c r="A53" s="670"/>
      <c r="B53" s="594" t="s">
        <v>573</v>
      </c>
      <c r="C53" s="561"/>
      <c r="D53" s="561"/>
      <c r="E53" s="559">
        <f t="shared" si="3"/>
        <v>0</v>
      </c>
      <c r="F53" s="561"/>
      <c r="G53" s="561"/>
      <c r="H53" s="560">
        <f t="shared" si="5"/>
        <v>0</v>
      </c>
    </row>
    <row r="54" spans="1:8">
      <c r="A54" s="670"/>
      <c r="B54" s="594" t="s">
        <v>574</v>
      </c>
      <c r="C54" s="561"/>
      <c r="D54" s="561"/>
      <c r="E54" s="559">
        <f t="shared" si="3"/>
        <v>0</v>
      </c>
      <c r="F54" s="561"/>
      <c r="G54" s="561"/>
      <c r="H54" s="560">
        <f t="shared" si="5"/>
        <v>0</v>
      </c>
    </row>
    <row r="55" spans="1:8">
      <c r="A55" s="670"/>
      <c r="B55" s="594" t="s">
        <v>575</v>
      </c>
      <c r="C55" s="561"/>
      <c r="D55" s="561"/>
      <c r="E55" s="559">
        <f t="shared" si="3"/>
        <v>0</v>
      </c>
      <c r="F55" s="561"/>
      <c r="G55" s="561"/>
      <c r="H55" s="560">
        <f t="shared" si="5"/>
        <v>0</v>
      </c>
    </row>
    <row r="56" spans="1:8">
      <c r="A56" s="670"/>
      <c r="B56" s="594" t="s">
        <v>576</v>
      </c>
      <c r="C56" s="561"/>
      <c r="D56" s="561"/>
      <c r="E56" s="559">
        <f t="shared" si="3"/>
        <v>0</v>
      </c>
      <c r="F56" s="561"/>
      <c r="G56" s="561"/>
      <c r="H56" s="560">
        <f t="shared" si="5"/>
        <v>0</v>
      </c>
    </row>
    <row r="57" spans="1:8">
      <c r="A57" s="670"/>
      <c r="B57" s="594" t="s">
        <v>577</v>
      </c>
      <c r="C57" s="561"/>
      <c r="D57" s="561"/>
      <c r="E57" s="559">
        <f t="shared" si="3"/>
        <v>0</v>
      </c>
      <c r="F57" s="561"/>
      <c r="G57" s="561"/>
      <c r="H57" s="560">
        <f t="shared" si="5"/>
        <v>0</v>
      </c>
    </row>
    <row r="58" spans="1:8">
      <c r="A58" s="1173" t="s">
        <v>578</v>
      </c>
      <c r="B58" s="1174"/>
      <c r="C58" s="559">
        <f>SUM(C59:C61)</f>
        <v>0</v>
      </c>
      <c r="D58" s="559">
        <f t="shared" ref="D58:H58" si="9">SUM(D59:D61)</f>
        <v>0</v>
      </c>
      <c r="E58" s="559">
        <f t="shared" si="9"/>
        <v>0</v>
      </c>
      <c r="F58" s="559">
        <f t="shared" si="9"/>
        <v>0</v>
      </c>
      <c r="G58" s="559">
        <f t="shared" si="9"/>
        <v>0</v>
      </c>
      <c r="H58" s="559">
        <f t="shared" si="9"/>
        <v>0</v>
      </c>
    </row>
    <row r="59" spans="1:8">
      <c r="A59" s="670"/>
      <c r="B59" s="594" t="s">
        <v>579</v>
      </c>
      <c r="C59" s="561"/>
      <c r="D59" s="561"/>
      <c r="E59" s="559">
        <f t="shared" si="3"/>
        <v>0</v>
      </c>
      <c r="F59" s="561"/>
      <c r="G59" s="561"/>
      <c r="H59" s="560">
        <f t="shared" si="5"/>
        <v>0</v>
      </c>
    </row>
    <row r="60" spans="1:8">
      <c r="A60" s="670"/>
      <c r="B60" s="594" t="s">
        <v>580</v>
      </c>
      <c r="C60" s="561"/>
      <c r="D60" s="561"/>
      <c r="E60" s="559">
        <f t="shared" si="3"/>
        <v>0</v>
      </c>
      <c r="F60" s="561"/>
      <c r="G60" s="561"/>
      <c r="H60" s="560">
        <f t="shared" si="5"/>
        <v>0</v>
      </c>
    </row>
    <row r="61" spans="1:8">
      <c r="A61" s="670"/>
      <c r="B61" s="594" t="s">
        <v>581</v>
      </c>
      <c r="C61" s="561"/>
      <c r="D61" s="561"/>
      <c r="E61" s="559">
        <f t="shared" si="3"/>
        <v>0</v>
      </c>
      <c r="F61" s="561"/>
      <c r="G61" s="561"/>
      <c r="H61" s="560">
        <f t="shared" si="5"/>
        <v>0</v>
      </c>
    </row>
    <row r="62" spans="1:8">
      <c r="A62" s="1173" t="s">
        <v>582</v>
      </c>
      <c r="B62" s="1174"/>
      <c r="C62" s="559">
        <f t="shared" ref="C62:H62" si="10">SUM(C63:C70)</f>
        <v>0</v>
      </c>
      <c r="D62" s="559">
        <f t="shared" si="10"/>
        <v>0</v>
      </c>
      <c r="E62" s="559">
        <f t="shared" si="10"/>
        <v>0</v>
      </c>
      <c r="F62" s="559">
        <f t="shared" si="10"/>
        <v>0</v>
      </c>
      <c r="G62" s="559">
        <f t="shared" si="10"/>
        <v>0</v>
      </c>
      <c r="H62" s="559">
        <f t="shared" si="10"/>
        <v>0</v>
      </c>
    </row>
    <row r="63" spans="1:8">
      <c r="A63" s="670"/>
      <c r="B63" s="594" t="s">
        <v>583</v>
      </c>
      <c r="C63" s="561"/>
      <c r="D63" s="561"/>
      <c r="E63" s="559">
        <f t="shared" si="3"/>
        <v>0</v>
      </c>
      <c r="F63" s="561"/>
      <c r="G63" s="561"/>
      <c r="H63" s="560">
        <f t="shared" si="5"/>
        <v>0</v>
      </c>
    </row>
    <row r="64" spans="1:8">
      <c r="A64" s="670"/>
      <c r="B64" s="594" t="s">
        <v>584</v>
      </c>
      <c r="C64" s="561"/>
      <c r="D64" s="561"/>
      <c r="E64" s="559">
        <f t="shared" si="3"/>
        <v>0</v>
      </c>
      <c r="F64" s="561"/>
      <c r="G64" s="561"/>
      <c r="H64" s="560">
        <f t="shared" si="5"/>
        <v>0</v>
      </c>
    </row>
    <row r="65" spans="1:8">
      <c r="A65" s="670"/>
      <c r="B65" s="594" t="s">
        <v>585</v>
      </c>
      <c r="C65" s="561"/>
      <c r="D65" s="561"/>
      <c r="E65" s="559">
        <f t="shared" si="3"/>
        <v>0</v>
      </c>
      <c r="F65" s="561"/>
      <c r="G65" s="561"/>
      <c r="H65" s="560">
        <f t="shared" si="5"/>
        <v>0</v>
      </c>
    </row>
    <row r="66" spans="1:8">
      <c r="A66" s="670"/>
      <c r="B66" s="594" t="s">
        <v>586</v>
      </c>
      <c r="C66" s="561"/>
      <c r="D66" s="561"/>
      <c r="E66" s="559">
        <f t="shared" si="3"/>
        <v>0</v>
      </c>
      <c r="F66" s="561"/>
      <c r="G66" s="561"/>
      <c r="H66" s="560">
        <f t="shared" si="5"/>
        <v>0</v>
      </c>
    </row>
    <row r="67" spans="1:8">
      <c r="A67" s="670"/>
      <c r="B67" s="594" t="s">
        <v>587</v>
      </c>
      <c r="C67" s="561"/>
      <c r="D67" s="561"/>
      <c r="E67" s="559">
        <f t="shared" si="3"/>
        <v>0</v>
      </c>
      <c r="F67" s="561"/>
      <c r="G67" s="561"/>
      <c r="H67" s="560">
        <f t="shared" si="5"/>
        <v>0</v>
      </c>
    </row>
    <row r="68" spans="1:8">
      <c r="A68" s="670"/>
      <c r="B68" s="594" t="s">
        <v>588</v>
      </c>
      <c r="C68" s="561"/>
      <c r="D68" s="561"/>
      <c r="E68" s="559">
        <f t="shared" si="3"/>
        <v>0</v>
      </c>
      <c r="F68" s="561"/>
      <c r="G68" s="561"/>
      <c r="H68" s="560">
        <f t="shared" si="5"/>
        <v>0</v>
      </c>
    </row>
    <row r="69" spans="1:8">
      <c r="A69" s="670"/>
      <c r="B69" s="594" t="s">
        <v>589</v>
      </c>
      <c r="C69" s="561"/>
      <c r="D69" s="561"/>
      <c r="E69" s="559">
        <f t="shared" si="3"/>
        <v>0</v>
      </c>
      <c r="F69" s="561"/>
      <c r="G69" s="561"/>
      <c r="H69" s="560">
        <f t="shared" si="5"/>
        <v>0</v>
      </c>
    </row>
    <row r="70" spans="1:8">
      <c r="A70" s="670"/>
      <c r="B70" s="594" t="s">
        <v>590</v>
      </c>
      <c r="C70" s="561"/>
      <c r="D70" s="561"/>
      <c r="E70" s="559">
        <f t="shared" si="3"/>
        <v>0</v>
      </c>
      <c r="F70" s="561"/>
      <c r="G70" s="561"/>
      <c r="H70" s="560">
        <f t="shared" si="5"/>
        <v>0</v>
      </c>
    </row>
    <row r="71" spans="1:8">
      <c r="A71" s="1173" t="s">
        <v>591</v>
      </c>
      <c r="B71" s="1174"/>
      <c r="C71" s="559">
        <f>SUM(C72:C74)</f>
        <v>0</v>
      </c>
      <c r="D71" s="559">
        <f t="shared" ref="D71:H71" si="11">SUM(D72:D74)</f>
        <v>0</v>
      </c>
      <c r="E71" s="559">
        <f t="shared" si="11"/>
        <v>0</v>
      </c>
      <c r="F71" s="559">
        <f t="shared" si="11"/>
        <v>0</v>
      </c>
      <c r="G71" s="559">
        <f t="shared" si="11"/>
        <v>0</v>
      </c>
      <c r="H71" s="559">
        <f t="shared" si="11"/>
        <v>0</v>
      </c>
    </row>
    <row r="72" spans="1:8" ht="16" thickBot="1">
      <c r="A72" s="593"/>
      <c r="B72" s="533" t="s">
        <v>592</v>
      </c>
      <c r="C72" s="573"/>
      <c r="D72" s="573"/>
      <c r="E72" s="574">
        <f t="shared" si="3"/>
        <v>0</v>
      </c>
      <c r="F72" s="573"/>
      <c r="G72" s="573"/>
      <c r="H72" s="575">
        <f t="shared" si="5"/>
        <v>0</v>
      </c>
    </row>
    <row r="73" spans="1:8">
      <c r="A73" s="670"/>
      <c r="B73" s="594" t="s">
        <v>593</v>
      </c>
      <c r="C73" s="561"/>
      <c r="D73" s="561"/>
      <c r="E73" s="559">
        <f t="shared" si="3"/>
        <v>0</v>
      </c>
      <c r="F73" s="561"/>
      <c r="G73" s="561"/>
      <c r="H73" s="560">
        <f t="shared" si="5"/>
        <v>0</v>
      </c>
    </row>
    <row r="74" spans="1:8">
      <c r="A74" s="670"/>
      <c r="B74" s="594" t="s">
        <v>594</v>
      </c>
      <c r="C74" s="561"/>
      <c r="D74" s="561"/>
      <c r="E74" s="559">
        <f t="shared" si="3"/>
        <v>0</v>
      </c>
      <c r="F74" s="561"/>
      <c r="G74" s="561"/>
      <c r="H74" s="560">
        <f t="shared" si="5"/>
        <v>0</v>
      </c>
    </row>
    <row r="75" spans="1:8">
      <c r="A75" s="1173" t="s">
        <v>595</v>
      </c>
      <c r="B75" s="1174"/>
      <c r="C75" s="559">
        <f>SUM(C76:C82)</f>
        <v>0</v>
      </c>
      <c r="D75" s="559">
        <f t="shared" ref="D75:H75" si="12">SUM(D76:D82)</f>
        <v>0</v>
      </c>
      <c r="E75" s="559">
        <f t="shared" si="12"/>
        <v>0</v>
      </c>
      <c r="F75" s="559">
        <f t="shared" si="12"/>
        <v>0</v>
      </c>
      <c r="G75" s="559">
        <f t="shared" si="12"/>
        <v>0</v>
      </c>
      <c r="H75" s="559">
        <f t="shared" si="12"/>
        <v>0</v>
      </c>
    </row>
    <row r="76" spans="1:8">
      <c r="A76" s="670"/>
      <c r="B76" s="594" t="s">
        <v>596</v>
      </c>
      <c r="C76" s="561"/>
      <c r="D76" s="561"/>
      <c r="E76" s="559">
        <f t="shared" si="3"/>
        <v>0</v>
      </c>
      <c r="F76" s="561"/>
      <c r="G76" s="561"/>
      <c r="H76" s="560">
        <f t="shared" si="5"/>
        <v>0</v>
      </c>
    </row>
    <row r="77" spans="1:8">
      <c r="A77" s="670"/>
      <c r="B77" s="594" t="s">
        <v>597</v>
      </c>
      <c r="C77" s="561"/>
      <c r="D77" s="561"/>
      <c r="E77" s="559">
        <f t="shared" ref="E77:E82" si="13">C77+D77</f>
        <v>0</v>
      </c>
      <c r="F77" s="561"/>
      <c r="G77" s="561"/>
      <c r="H77" s="560">
        <f t="shared" si="5"/>
        <v>0</v>
      </c>
    </row>
    <row r="78" spans="1:8">
      <c r="A78" s="670"/>
      <c r="B78" s="594" t="s">
        <v>598</v>
      </c>
      <c r="C78" s="561"/>
      <c r="D78" s="561"/>
      <c r="E78" s="559">
        <f t="shared" si="13"/>
        <v>0</v>
      </c>
      <c r="F78" s="561"/>
      <c r="G78" s="561"/>
      <c r="H78" s="560">
        <f t="shared" si="5"/>
        <v>0</v>
      </c>
    </row>
    <row r="79" spans="1:8">
      <c r="A79" s="670"/>
      <c r="B79" s="594" t="s">
        <v>599</v>
      </c>
      <c r="C79" s="561"/>
      <c r="D79" s="561"/>
      <c r="E79" s="559">
        <f t="shared" si="13"/>
        <v>0</v>
      </c>
      <c r="F79" s="561"/>
      <c r="G79" s="561"/>
      <c r="H79" s="560">
        <f t="shared" si="5"/>
        <v>0</v>
      </c>
    </row>
    <row r="80" spans="1:8">
      <c r="A80" s="670"/>
      <c r="B80" s="594" t="s">
        <v>600</v>
      </c>
      <c r="C80" s="561"/>
      <c r="D80" s="561"/>
      <c r="E80" s="559">
        <f t="shared" si="13"/>
        <v>0</v>
      </c>
      <c r="F80" s="561"/>
      <c r="G80" s="561"/>
      <c r="H80" s="560">
        <f t="shared" si="5"/>
        <v>0</v>
      </c>
    </row>
    <row r="81" spans="1:8">
      <c r="A81" s="670"/>
      <c r="B81" s="594" t="s">
        <v>601</v>
      </c>
      <c r="C81" s="561"/>
      <c r="D81" s="561"/>
      <c r="E81" s="559">
        <f t="shared" si="13"/>
        <v>0</v>
      </c>
      <c r="F81" s="561"/>
      <c r="G81" s="561"/>
      <c r="H81" s="560">
        <f t="shared" si="5"/>
        <v>0</v>
      </c>
    </row>
    <row r="82" spans="1:8">
      <c r="A82" s="670"/>
      <c r="B82" s="594" t="s">
        <v>602</v>
      </c>
      <c r="C82" s="561"/>
      <c r="D82" s="561"/>
      <c r="E82" s="559">
        <f t="shared" si="13"/>
        <v>0</v>
      </c>
      <c r="F82" s="561"/>
      <c r="G82" s="561"/>
      <c r="H82" s="560">
        <f t="shared" si="5"/>
        <v>0</v>
      </c>
    </row>
    <row r="83" spans="1:8">
      <c r="A83" s="1183" t="s">
        <v>603</v>
      </c>
      <c r="B83" s="1184"/>
      <c r="C83" s="558">
        <f>+C84+C92+C102+C112+C122+C132+C136+C145+C149</f>
        <v>0</v>
      </c>
      <c r="D83" s="558">
        <f t="shared" ref="D83:H83" si="14">+D84+D92+D102+D112+D122+D132+D136+D145+D149</f>
        <v>0</v>
      </c>
      <c r="E83" s="558">
        <f t="shared" si="14"/>
        <v>0</v>
      </c>
      <c r="F83" s="558">
        <f t="shared" si="14"/>
        <v>0</v>
      </c>
      <c r="G83" s="558">
        <f t="shared" si="14"/>
        <v>0</v>
      </c>
      <c r="H83" s="558">
        <f t="shared" si="14"/>
        <v>0</v>
      </c>
    </row>
    <row r="84" spans="1:8">
      <c r="A84" s="1173" t="s">
        <v>530</v>
      </c>
      <c r="B84" s="1174"/>
      <c r="C84" s="559">
        <f>SUM(C85:C91)</f>
        <v>0</v>
      </c>
      <c r="D84" s="559">
        <f t="shared" ref="D84:H84" si="15">SUM(D85:D91)</f>
        <v>0</v>
      </c>
      <c r="E84" s="559">
        <f t="shared" si="15"/>
        <v>0</v>
      </c>
      <c r="F84" s="559">
        <f t="shared" si="15"/>
        <v>0</v>
      </c>
      <c r="G84" s="559">
        <f t="shared" si="15"/>
        <v>0</v>
      </c>
      <c r="H84" s="559">
        <f t="shared" si="15"/>
        <v>0</v>
      </c>
    </row>
    <row r="85" spans="1:8">
      <c r="A85" s="670"/>
      <c r="B85" s="594" t="s">
        <v>531</v>
      </c>
      <c r="C85" s="561"/>
      <c r="D85" s="561"/>
      <c r="E85" s="559">
        <f t="shared" ref="E85:E91" si="16">C85+D85</f>
        <v>0</v>
      </c>
      <c r="F85" s="561"/>
      <c r="G85" s="561"/>
      <c r="H85" s="560">
        <f t="shared" ref="H85:H148" si="17">+E85-F85</f>
        <v>0</v>
      </c>
    </row>
    <row r="86" spans="1:8">
      <c r="A86" s="670"/>
      <c r="B86" s="594" t="s">
        <v>532</v>
      </c>
      <c r="C86" s="561"/>
      <c r="D86" s="561"/>
      <c r="E86" s="559">
        <f t="shared" si="16"/>
        <v>0</v>
      </c>
      <c r="F86" s="561"/>
      <c r="G86" s="561"/>
      <c r="H86" s="560">
        <f t="shared" si="17"/>
        <v>0</v>
      </c>
    </row>
    <row r="87" spans="1:8">
      <c r="A87" s="670"/>
      <c r="B87" s="594" t="s">
        <v>533</v>
      </c>
      <c r="C87" s="561"/>
      <c r="D87" s="561"/>
      <c r="E87" s="559">
        <f t="shared" si="16"/>
        <v>0</v>
      </c>
      <c r="F87" s="561"/>
      <c r="G87" s="561"/>
      <c r="H87" s="560">
        <f t="shared" si="17"/>
        <v>0</v>
      </c>
    </row>
    <row r="88" spans="1:8">
      <c r="A88" s="670"/>
      <c r="B88" s="594" t="s">
        <v>534</v>
      </c>
      <c r="C88" s="561"/>
      <c r="D88" s="561"/>
      <c r="E88" s="559">
        <f t="shared" si="16"/>
        <v>0</v>
      </c>
      <c r="F88" s="561"/>
      <c r="G88" s="561"/>
      <c r="H88" s="560">
        <f t="shared" si="17"/>
        <v>0</v>
      </c>
    </row>
    <row r="89" spans="1:8">
      <c r="A89" s="670"/>
      <c r="B89" s="594" t="s">
        <v>535</v>
      </c>
      <c r="C89" s="561"/>
      <c r="D89" s="561"/>
      <c r="E89" s="559">
        <f t="shared" si="16"/>
        <v>0</v>
      </c>
      <c r="F89" s="561"/>
      <c r="G89" s="561"/>
      <c r="H89" s="560">
        <f t="shared" si="17"/>
        <v>0</v>
      </c>
    </row>
    <row r="90" spans="1:8">
      <c r="A90" s="670"/>
      <c r="B90" s="594" t="s">
        <v>536</v>
      </c>
      <c r="C90" s="561"/>
      <c r="D90" s="561"/>
      <c r="E90" s="559">
        <f t="shared" si="16"/>
        <v>0</v>
      </c>
      <c r="F90" s="561"/>
      <c r="G90" s="561"/>
      <c r="H90" s="560">
        <f t="shared" si="17"/>
        <v>0</v>
      </c>
    </row>
    <row r="91" spans="1:8">
      <c r="A91" s="670"/>
      <c r="B91" s="594" t="s">
        <v>537</v>
      </c>
      <c r="C91" s="561"/>
      <c r="D91" s="561"/>
      <c r="E91" s="559">
        <f t="shared" si="16"/>
        <v>0</v>
      </c>
      <c r="F91" s="561"/>
      <c r="G91" s="561"/>
      <c r="H91" s="560">
        <f t="shared" si="17"/>
        <v>0</v>
      </c>
    </row>
    <row r="92" spans="1:8">
      <c r="A92" s="1173" t="s">
        <v>538</v>
      </c>
      <c r="B92" s="1174"/>
      <c r="C92" s="559">
        <f>SUM(C93:C101)</f>
        <v>0</v>
      </c>
      <c r="D92" s="559">
        <f t="shared" ref="D92:H92" si="18">SUM(D93:D101)</f>
        <v>0</v>
      </c>
      <c r="E92" s="559">
        <f t="shared" si="18"/>
        <v>0</v>
      </c>
      <c r="F92" s="559">
        <f t="shared" si="18"/>
        <v>0</v>
      </c>
      <c r="G92" s="559">
        <f t="shared" si="18"/>
        <v>0</v>
      </c>
      <c r="H92" s="559">
        <f t="shared" si="18"/>
        <v>0</v>
      </c>
    </row>
    <row r="93" spans="1:8">
      <c r="A93" s="670"/>
      <c r="B93" s="594" t="s">
        <v>539</v>
      </c>
      <c r="C93" s="561"/>
      <c r="D93" s="561"/>
      <c r="E93" s="559">
        <f t="shared" ref="E93:E101" si="19">C93+D93</f>
        <v>0</v>
      </c>
      <c r="F93" s="561"/>
      <c r="G93" s="561"/>
      <c r="H93" s="560">
        <f t="shared" si="17"/>
        <v>0</v>
      </c>
    </row>
    <row r="94" spans="1:8">
      <c r="A94" s="670"/>
      <c r="B94" s="594" t="s">
        <v>540</v>
      </c>
      <c r="C94" s="561"/>
      <c r="D94" s="561"/>
      <c r="E94" s="559">
        <f t="shared" si="19"/>
        <v>0</v>
      </c>
      <c r="F94" s="561"/>
      <c r="G94" s="561"/>
      <c r="H94" s="560">
        <f t="shared" si="17"/>
        <v>0</v>
      </c>
    </row>
    <row r="95" spans="1:8">
      <c r="A95" s="670"/>
      <c r="B95" s="594" t="s">
        <v>541</v>
      </c>
      <c r="C95" s="561"/>
      <c r="D95" s="561"/>
      <c r="E95" s="559">
        <f t="shared" si="19"/>
        <v>0</v>
      </c>
      <c r="F95" s="561"/>
      <c r="G95" s="561"/>
      <c r="H95" s="560">
        <f t="shared" si="17"/>
        <v>0</v>
      </c>
    </row>
    <row r="96" spans="1:8">
      <c r="A96" s="670"/>
      <c r="B96" s="594" t="s">
        <v>542</v>
      </c>
      <c r="C96" s="561"/>
      <c r="D96" s="561"/>
      <c r="E96" s="559">
        <f t="shared" si="19"/>
        <v>0</v>
      </c>
      <c r="F96" s="561"/>
      <c r="G96" s="561"/>
      <c r="H96" s="560">
        <f t="shared" si="17"/>
        <v>0</v>
      </c>
    </row>
    <row r="97" spans="1:8">
      <c r="A97" s="670"/>
      <c r="B97" s="594" t="s">
        <v>543</v>
      </c>
      <c r="C97" s="561"/>
      <c r="D97" s="561"/>
      <c r="E97" s="559">
        <f t="shared" si="19"/>
        <v>0</v>
      </c>
      <c r="F97" s="561"/>
      <c r="G97" s="561"/>
      <c r="H97" s="560">
        <f t="shared" si="17"/>
        <v>0</v>
      </c>
    </row>
    <row r="98" spans="1:8">
      <c r="A98" s="670"/>
      <c r="B98" s="594" t="s">
        <v>544</v>
      </c>
      <c r="C98" s="561"/>
      <c r="D98" s="561"/>
      <c r="E98" s="559">
        <f t="shared" si="19"/>
        <v>0</v>
      </c>
      <c r="F98" s="561"/>
      <c r="G98" s="561"/>
      <c r="H98" s="560">
        <f t="shared" si="17"/>
        <v>0</v>
      </c>
    </row>
    <row r="99" spans="1:8">
      <c r="A99" s="670"/>
      <c r="B99" s="594" t="s">
        <v>545</v>
      </c>
      <c r="C99" s="561"/>
      <c r="D99" s="561"/>
      <c r="E99" s="559">
        <f t="shared" si="19"/>
        <v>0</v>
      </c>
      <c r="F99" s="561"/>
      <c r="G99" s="561"/>
      <c r="H99" s="560">
        <f t="shared" si="17"/>
        <v>0</v>
      </c>
    </row>
    <row r="100" spans="1:8">
      <c r="A100" s="670"/>
      <c r="B100" s="594" t="s">
        <v>546</v>
      </c>
      <c r="C100" s="561"/>
      <c r="D100" s="561"/>
      <c r="E100" s="559">
        <f t="shared" si="19"/>
        <v>0</v>
      </c>
      <c r="F100" s="561"/>
      <c r="G100" s="561"/>
      <c r="H100" s="560">
        <f t="shared" si="17"/>
        <v>0</v>
      </c>
    </row>
    <row r="101" spans="1:8">
      <c r="A101" s="670"/>
      <c r="B101" s="594" t="s">
        <v>547</v>
      </c>
      <c r="C101" s="561"/>
      <c r="D101" s="561"/>
      <c r="E101" s="559">
        <f t="shared" si="19"/>
        <v>0</v>
      </c>
      <c r="F101" s="561"/>
      <c r="G101" s="561"/>
      <c r="H101" s="560">
        <f t="shared" si="17"/>
        <v>0</v>
      </c>
    </row>
    <row r="102" spans="1:8">
      <c r="A102" s="1173" t="s">
        <v>548</v>
      </c>
      <c r="B102" s="1174"/>
      <c r="C102" s="559">
        <f>SUM(C103:C111)</f>
        <v>0</v>
      </c>
      <c r="D102" s="559">
        <f t="shared" ref="D102:H102" si="20">SUM(D103:D111)</f>
        <v>0</v>
      </c>
      <c r="E102" s="559">
        <f t="shared" si="20"/>
        <v>0</v>
      </c>
      <c r="F102" s="559">
        <f t="shared" si="20"/>
        <v>0</v>
      </c>
      <c r="G102" s="559">
        <f t="shared" si="20"/>
        <v>0</v>
      </c>
      <c r="H102" s="559">
        <f t="shared" si="20"/>
        <v>0</v>
      </c>
    </row>
    <row r="103" spans="1:8">
      <c r="A103" s="670"/>
      <c r="B103" s="594" t="s">
        <v>549</v>
      </c>
      <c r="C103" s="561"/>
      <c r="D103" s="561"/>
      <c r="E103" s="559">
        <f t="shared" ref="E103:E111" si="21">C103+D103</f>
        <v>0</v>
      </c>
      <c r="F103" s="561"/>
      <c r="G103" s="561"/>
      <c r="H103" s="560">
        <f t="shared" si="17"/>
        <v>0</v>
      </c>
    </row>
    <row r="104" spans="1:8">
      <c r="A104" s="670"/>
      <c r="B104" s="594" t="s">
        <v>550</v>
      </c>
      <c r="C104" s="561"/>
      <c r="D104" s="561"/>
      <c r="E104" s="559">
        <f t="shared" si="21"/>
        <v>0</v>
      </c>
      <c r="F104" s="561"/>
      <c r="G104" s="561"/>
      <c r="H104" s="560">
        <f t="shared" si="17"/>
        <v>0</v>
      </c>
    </row>
    <row r="105" spans="1:8">
      <c r="A105" s="670"/>
      <c r="B105" s="594" t="s">
        <v>551</v>
      </c>
      <c r="C105" s="561"/>
      <c r="D105" s="561"/>
      <c r="E105" s="559">
        <f t="shared" si="21"/>
        <v>0</v>
      </c>
      <c r="F105" s="561"/>
      <c r="G105" s="561"/>
      <c r="H105" s="560">
        <f t="shared" si="17"/>
        <v>0</v>
      </c>
    </row>
    <row r="106" spans="1:8">
      <c r="A106" s="670"/>
      <c r="B106" s="594" t="s">
        <v>552</v>
      </c>
      <c r="C106" s="561"/>
      <c r="D106" s="561"/>
      <c r="E106" s="559">
        <f t="shared" si="21"/>
        <v>0</v>
      </c>
      <c r="F106" s="561"/>
      <c r="G106" s="561"/>
      <c r="H106" s="560">
        <f t="shared" si="17"/>
        <v>0</v>
      </c>
    </row>
    <row r="107" spans="1:8" ht="16" thickBot="1">
      <c r="A107" s="593"/>
      <c r="B107" s="533" t="s">
        <v>553</v>
      </c>
      <c r="C107" s="573"/>
      <c r="D107" s="573"/>
      <c r="E107" s="574">
        <f t="shared" si="21"/>
        <v>0</v>
      </c>
      <c r="F107" s="573"/>
      <c r="G107" s="573"/>
      <c r="H107" s="575">
        <f t="shared" si="17"/>
        <v>0</v>
      </c>
    </row>
    <row r="108" spans="1:8">
      <c r="A108" s="670"/>
      <c r="B108" s="594" t="s">
        <v>554</v>
      </c>
      <c r="C108" s="561"/>
      <c r="D108" s="561"/>
      <c r="E108" s="559">
        <f t="shared" si="21"/>
        <v>0</v>
      </c>
      <c r="F108" s="561"/>
      <c r="G108" s="561"/>
      <c r="H108" s="560">
        <f t="shared" si="17"/>
        <v>0</v>
      </c>
    </row>
    <row r="109" spans="1:8">
      <c r="A109" s="670"/>
      <c r="B109" s="594" t="s">
        <v>555</v>
      </c>
      <c r="C109" s="561"/>
      <c r="D109" s="561"/>
      <c r="E109" s="559">
        <f t="shared" si="21"/>
        <v>0</v>
      </c>
      <c r="F109" s="561"/>
      <c r="G109" s="561"/>
      <c r="H109" s="560">
        <f t="shared" si="17"/>
        <v>0</v>
      </c>
    </row>
    <row r="110" spans="1:8">
      <c r="A110" s="670"/>
      <c r="B110" s="594" t="s">
        <v>556</v>
      </c>
      <c r="C110" s="561"/>
      <c r="D110" s="561"/>
      <c r="E110" s="559">
        <f t="shared" si="21"/>
        <v>0</v>
      </c>
      <c r="F110" s="561"/>
      <c r="G110" s="561"/>
      <c r="H110" s="560">
        <f t="shared" si="17"/>
        <v>0</v>
      </c>
    </row>
    <row r="111" spans="1:8">
      <c r="A111" s="670"/>
      <c r="B111" s="594" t="s">
        <v>557</v>
      </c>
      <c r="C111" s="561"/>
      <c r="D111" s="561"/>
      <c r="E111" s="559">
        <f t="shared" si="21"/>
        <v>0</v>
      </c>
      <c r="F111" s="561"/>
      <c r="G111" s="561"/>
      <c r="H111" s="560">
        <f t="shared" si="17"/>
        <v>0</v>
      </c>
    </row>
    <row r="112" spans="1:8">
      <c r="A112" s="1173" t="s">
        <v>558</v>
      </c>
      <c r="B112" s="1174"/>
      <c r="C112" s="559">
        <f>SUM(C113:C121)</f>
        <v>0</v>
      </c>
      <c r="D112" s="559">
        <f t="shared" ref="D112:H112" si="22">SUM(D113:D121)</f>
        <v>0</v>
      </c>
      <c r="E112" s="559">
        <f t="shared" si="22"/>
        <v>0</v>
      </c>
      <c r="F112" s="559">
        <f t="shared" si="22"/>
        <v>0</v>
      </c>
      <c r="G112" s="559">
        <f t="shared" si="22"/>
        <v>0</v>
      </c>
      <c r="H112" s="559">
        <f t="shared" si="22"/>
        <v>0</v>
      </c>
    </row>
    <row r="113" spans="1:8">
      <c r="A113" s="670"/>
      <c r="B113" s="594" t="s">
        <v>559</v>
      </c>
      <c r="C113" s="561"/>
      <c r="D113" s="561"/>
      <c r="E113" s="559">
        <f t="shared" ref="E113:E121" si="23">C113+D113</f>
        <v>0</v>
      </c>
      <c r="F113" s="561"/>
      <c r="G113" s="561"/>
      <c r="H113" s="560">
        <f t="shared" si="17"/>
        <v>0</v>
      </c>
    </row>
    <row r="114" spans="1:8">
      <c r="A114" s="670"/>
      <c r="B114" s="594" t="s">
        <v>560</v>
      </c>
      <c r="C114" s="561"/>
      <c r="D114" s="561"/>
      <c r="E114" s="559">
        <f t="shared" si="23"/>
        <v>0</v>
      </c>
      <c r="F114" s="561"/>
      <c r="G114" s="561"/>
      <c r="H114" s="560">
        <f t="shared" si="17"/>
        <v>0</v>
      </c>
    </row>
    <row r="115" spans="1:8">
      <c r="A115" s="670"/>
      <c r="B115" s="594" t="s">
        <v>561</v>
      </c>
      <c r="C115" s="561"/>
      <c r="D115" s="561"/>
      <c r="E115" s="559">
        <f t="shared" si="23"/>
        <v>0</v>
      </c>
      <c r="F115" s="561"/>
      <c r="G115" s="561"/>
      <c r="H115" s="560">
        <f t="shared" si="17"/>
        <v>0</v>
      </c>
    </row>
    <row r="116" spans="1:8">
      <c r="A116" s="670"/>
      <c r="B116" s="594" t="s">
        <v>562</v>
      </c>
      <c r="C116" s="561"/>
      <c r="D116" s="561"/>
      <c r="E116" s="559">
        <f t="shared" si="23"/>
        <v>0</v>
      </c>
      <c r="F116" s="561"/>
      <c r="G116" s="561"/>
      <c r="H116" s="560">
        <f t="shared" si="17"/>
        <v>0</v>
      </c>
    </row>
    <row r="117" spans="1:8">
      <c r="A117" s="670"/>
      <c r="B117" s="594" t="s">
        <v>563</v>
      </c>
      <c r="C117" s="561"/>
      <c r="D117" s="561"/>
      <c r="E117" s="559">
        <f t="shared" si="23"/>
        <v>0</v>
      </c>
      <c r="F117" s="561"/>
      <c r="G117" s="561"/>
      <c r="H117" s="560">
        <f t="shared" si="17"/>
        <v>0</v>
      </c>
    </row>
    <row r="118" spans="1:8">
      <c r="A118" s="670"/>
      <c r="B118" s="594" t="s">
        <v>564</v>
      </c>
      <c r="C118" s="561"/>
      <c r="D118" s="561"/>
      <c r="E118" s="559">
        <f t="shared" si="23"/>
        <v>0</v>
      </c>
      <c r="F118" s="561"/>
      <c r="G118" s="561"/>
      <c r="H118" s="560">
        <f t="shared" si="17"/>
        <v>0</v>
      </c>
    </row>
    <row r="119" spans="1:8">
      <c r="A119" s="670"/>
      <c r="B119" s="594" t="s">
        <v>565</v>
      </c>
      <c r="C119" s="561"/>
      <c r="D119" s="561"/>
      <c r="E119" s="559">
        <f t="shared" si="23"/>
        <v>0</v>
      </c>
      <c r="F119" s="561"/>
      <c r="G119" s="561"/>
      <c r="H119" s="560">
        <f t="shared" si="17"/>
        <v>0</v>
      </c>
    </row>
    <row r="120" spans="1:8">
      <c r="A120" s="670"/>
      <c r="B120" s="594" t="s">
        <v>566</v>
      </c>
      <c r="C120" s="561"/>
      <c r="D120" s="561"/>
      <c r="E120" s="559">
        <f t="shared" si="23"/>
        <v>0</v>
      </c>
      <c r="F120" s="561"/>
      <c r="G120" s="561"/>
      <c r="H120" s="560">
        <f t="shared" si="17"/>
        <v>0</v>
      </c>
    </row>
    <row r="121" spans="1:8">
      <c r="A121" s="670"/>
      <c r="B121" s="594" t="s">
        <v>567</v>
      </c>
      <c r="C121" s="561"/>
      <c r="D121" s="561"/>
      <c r="E121" s="559">
        <f t="shared" si="23"/>
        <v>0</v>
      </c>
      <c r="F121" s="561"/>
      <c r="G121" s="561"/>
      <c r="H121" s="560">
        <f t="shared" si="17"/>
        <v>0</v>
      </c>
    </row>
    <row r="122" spans="1:8">
      <c r="A122" s="1173" t="s">
        <v>568</v>
      </c>
      <c r="B122" s="1174"/>
      <c r="C122" s="559">
        <f>SUM(C123:C131)</f>
        <v>0</v>
      </c>
      <c r="D122" s="559">
        <f t="shared" ref="D122:H122" si="24">SUM(D123:D131)</f>
        <v>0</v>
      </c>
      <c r="E122" s="559">
        <f t="shared" si="24"/>
        <v>0</v>
      </c>
      <c r="F122" s="559">
        <f t="shared" si="24"/>
        <v>0</v>
      </c>
      <c r="G122" s="559">
        <f t="shared" si="24"/>
        <v>0</v>
      </c>
      <c r="H122" s="559">
        <f t="shared" si="24"/>
        <v>0</v>
      </c>
    </row>
    <row r="123" spans="1:8">
      <c r="A123" s="670"/>
      <c r="B123" s="594" t="s">
        <v>569</v>
      </c>
      <c r="C123" s="561">
        <v>0</v>
      </c>
      <c r="D123" s="561"/>
      <c r="E123" s="559">
        <f t="shared" ref="E123:E131" si="25">C123+D123</f>
        <v>0</v>
      </c>
      <c r="F123" s="561"/>
      <c r="G123" s="561"/>
      <c r="H123" s="560">
        <f t="shared" si="17"/>
        <v>0</v>
      </c>
    </row>
    <row r="124" spans="1:8">
      <c r="A124" s="670"/>
      <c r="B124" s="594" t="s">
        <v>570</v>
      </c>
      <c r="C124" s="561"/>
      <c r="D124" s="561"/>
      <c r="E124" s="559">
        <f t="shared" si="25"/>
        <v>0</v>
      </c>
      <c r="F124" s="561"/>
      <c r="G124" s="561"/>
      <c r="H124" s="560">
        <f t="shared" si="17"/>
        <v>0</v>
      </c>
    </row>
    <row r="125" spans="1:8">
      <c r="A125" s="670"/>
      <c r="B125" s="594" t="s">
        <v>571</v>
      </c>
      <c r="C125" s="561"/>
      <c r="D125" s="561"/>
      <c r="E125" s="559">
        <f t="shared" si="25"/>
        <v>0</v>
      </c>
      <c r="F125" s="561"/>
      <c r="G125" s="561"/>
      <c r="H125" s="560">
        <f t="shared" si="17"/>
        <v>0</v>
      </c>
    </row>
    <row r="126" spans="1:8">
      <c r="A126" s="670"/>
      <c r="B126" s="594" t="s">
        <v>572</v>
      </c>
      <c r="C126" s="561"/>
      <c r="D126" s="561"/>
      <c r="E126" s="559">
        <f t="shared" si="25"/>
        <v>0</v>
      </c>
      <c r="F126" s="561"/>
      <c r="G126" s="561"/>
      <c r="H126" s="560">
        <f t="shared" si="17"/>
        <v>0</v>
      </c>
    </row>
    <row r="127" spans="1:8">
      <c r="A127" s="670"/>
      <c r="B127" s="594" t="s">
        <v>573</v>
      </c>
      <c r="C127" s="561"/>
      <c r="D127" s="561"/>
      <c r="E127" s="559">
        <f t="shared" si="25"/>
        <v>0</v>
      </c>
      <c r="F127" s="561"/>
      <c r="G127" s="561"/>
      <c r="H127" s="560">
        <f t="shared" si="17"/>
        <v>0</v>
      </c>
    </row>
    <row r="128" spans="1:8">
      <c r="A128" s="670"/>
      <c r="B128" s="594" t="s">
        <v>574</v>
      </c>
      <c r="C128" s="561"/>
      <c r="D128" s="561"/>
      <c r="E128" s="559">
        <f t="shared" si="25"/>
        <v>0</v>
      </c>
      <c r="F128" s="561"/>
      <c r="G128" s="561"/>
      <c r="H128" s="560">
        <f t="shared" si="17"/>
        <v>0</v>
      </c>
    </row>
    <row r="129" spans="1:8">
      <c r="A129" s="670"/>
      <c r="B129" s="594" t="s">
        <v>575</v>
      </c>
      <c r="C129" s="561"/>
      <c r="D129" s="561"/>
      <c r="E129" s="559">
        <f t="shared" si="25"/>
        <v>0</v>
      </c>
      <c r="F129" s="561"/>
      <c r="G129" s="561"/>
      <c r="H129" s="560">
        <f t="shared" si="17"/>
        <v>0</v>
      </c>
    </row>
    <row r="130" spans="1:8">
      <c r="A130" s="670"/>
      <c r="B130" s="594" t="s">
        <v>576</v>
      </c>
      <c r="C130" s="561"/>
      <c r="D130" s="561"/>
      <c r="E130" s="559">
        <f t="shared" si="25"/>
        <v>0</v>
      </c>
      <c r="F130" s="561"/>
      <c r="G130" s="561"/>
      <c r="H130" s="560">
        <f t="shared" si="17"/>
        <v>0</v>
      </c>
    </row>
    <row r="131" spans="1:8">
      <c r="A131" s="670"/>
      <c r="B131" s="594" t="s">
        <v>577</v>
      </c>
      <c r="C131" s="561"/>
      <c r="D131" s="561"/>
      <c r="E131" s="559">
        <f t="shared" si="25"/>
        <v>0</v>
      </c>
      <c r="F131" s="561"/>
      <c r="G131" s="561"/>
      <c r="H131" s="560">
        <f t="shared" si="17"/>
        <v>0</v>
      </c>
    </row>
    <row r="132" spans="1:8">
      <c r="A132" s="1173" t="s">
        <v>578</v>
      </c>
      <c r="B132" s="1174"/>
      <c r="C132" s="559">
        <f>SUM(C133:C135)</f>
        <v>0</v>
      </c>
      <c r="D132" s="559">
        <f t="shared" ref="D132:H132" si="26">SUM(D133:D135)</f>
        <v>0</v>
      </c>
      <c r="E132" s="559">
        <f t="shared" si="26"/>
        <v>0</v>
      </c>
      <c r="F132" s="559">
        <f t="shared" si="26"/>
        <v>0</v>
      </c>
      <c r="G132" s="559">
        <f t="shared" si="26"/>
        <v>0</v>
      </c>
      <c r="H132" s="559">
        <f t="shared" si="26"/>
        <v>0</v>
      </c>
    </row>
    <row r="133" spans="1:8">
      <c r="A133" s="670"/>
      <c r="B133" s="594" t="s">
        <v>579</v>
      </c>
      <c r="C133" s="561"/>
      <c r="D133" s="561"/>
      <c r="E133" s="559">
        <f t="shared" ref="E133:E135" si="27">C133+D133</f>
        <v>0</v>
      </c>
      <c r="F133" s="561"/>
      <c r="G133" s="561"/>
      <c r="H133" s="560">
        <f t="shared" si="17"/>
        <v>0</v>
      </c>
    </row>
    <row r="134" spans="1:8">
      <c r="A134" s="670"/>
      <c r="B134" s="594" t="s">
        <v>580</v>
      </c>
      <c r="C134" s="561"/>
      <c r="D134" s="561"/>
      <c r="E134" s="559">
        <f t="shared" si="27"/>
        <v>0</v>
      </c>
      <c r="F134" s="561"/>
      <c r="G134" s="561"/>
      <c r="H134" s="560">
        <f t="shared" si="17"/>
        <v>0</v>
      </c>
    </row>
    <row r="135" spans="1:8">
      <c r="A135" s="670"/>
      <c r="B135" s="594" t="s">
        <v>581</v>
      </c>
      <c r="C135" s="561"/>
      <c r="D135" s="561"/>
      <c r="E135" s="559">
        <f t="shared" si="27"/>
        <v>0</v>
      </c>
      <c r="F135" s="561"/>
      <c r="G135" s="561"/>
      <c r="H135" s="560">
        <f t="shared" si="17"/>
        <v>0</v>
      </c>
    </row>
    <row r="136" spans="1:8">
      <c r="A136" s="1173" t="s">
        <v>582</v>
      </c>
      <c r="B136" s="1174"/>
      <c r="C136" s="559">
        <f>SUM(C137:C144)</f>
        <v>0</v>
      </c>
      <c r="D136" s="559">
        <f t="shared" ref="D136:H136" si="28">SUM(D137:D144)</f>
        <v>0</v>
      </c>
      <c r="E136" s="559">
        <f t="shared" si="28"/>
        <v>0</v>
      </c>
      <c r="F136" s="559">
        <f t="shared" si="28"/>
        <v>0</v>
      </c>
      <c r="G136" s="559">
        <f t="shared" si="28"/>
        <v>0</v>
      </c>
      <c r="H136" s="559">
        <f t="shared" si="28"/>
        <v>0</v>
      </c>
    </row>
    <row r="137" spans="1:8">
      <c r="A137" s="670"/>
      <c r="B137" s="594" t="s">
        <v>583</v>
      </c>
      <c r="C137" s="561"/>
      <c r="D137" s="561"/>
      <c r="E137" s="559">
        <f t="shared" ref="E137:E144" si="29">C137+D137</f>
        <v>0</v>
      </c>
      <c r="F137" s="561"/>
      <c r="G137" s="561"/>
      <c r="H137" s="560">
        <f t="shared" si="17"/>
        <v>0</v>
      </c>
    </row>
    <row r="138" spans="1:8">
      <c r="A138" s="670"/>
      <c r="B138" s="594" t="s">
        <v>584</v>
      </c>
      <c r="C138" s="561"/>
      <c r="D138" s="561"/>
      <c r="E138" s="559">
        <f t="shared" si="29"/>
        <v>0</v>
      </c>
      <c r="F138" s="561"/>
      <c r="G138" s="561"/>
      <c r="H138" s="560">
        <f t="shared" si="17"/>
        <v>0</v>
      </c>
    </row>
    <row r="139" spans="1:8">
      <c r="A139" s="670"/>
      <c r="B139" s="594" t="s">
        <v>585</v>
      </c>
      <c r="C139" s="561"/>
      <c r="D139" s="561"/>
      <c r="E139" s="559">
        <f t="shared" si="29"/>
        <v>0</v>
      </c>
      <c r="F139" s="561"/>
      <c r="G139" s="561"/>
      <c r="H139" s="560">
        <f t="shared" si="17"/>
        <v>0</v>
      </c>
    </row>
    <row r="140" spans="1:8">
      <c r="A140" s="670"/>
      <c r="B140" s="594" t="s">
        <v>586</v>
      </c>
      <c r="C140" s="561"/>
      <c r="D140" s="561"/>
      <c r="E140" s="559">
        <f t="shared" si="29"/>
        <v>0</v>
      </c>
      <c r="F140" s="561"/>
      <c r="G140" s="561"/>
      <c r="H140" s="560">
        <f t="shared" si="17"/>
        <v>0</v>
      </c>
    </row>
    <row r="141" spans="1:8">
      <c r="A141" s="670"/>
      <c r="B141" s="594" t="s">
        <v>587</v>
      </c>
      <c r="C141" s="561"/>
      <c r="D141" s="561"/>
      <c r="E141" s="559">
        <f t="shared" si="29"/>
        <v>0</v>
      </c>
      <c r="F141" s="561"/>
      <c r="G141" s="561"/>
      <c r="H141" s="560">
        <f t="shared" si="17"/>
        <v>0</v>
      </c>
    </row>
    <row r="142" spans="1:8" ht="16" thickBot="1">
      <c r="A142" s="593"/>
      <c r="B142" s="533" t="s">
        <v>588</v>
      </c>
      <c r="C142" s="573"/>
      <c r="D142" s="573"/>
      <c r="E142" s="574">
        <f t="shared" si="29"/>
        <v>0</v>
      </c>
      <c r="F142" s="573"/>
      <c r="G142" s="573"/>
      <c r="H142" s="575">
        <f t="shared" si="17"/>
        <v>0</v>
      </c>
    </row>
    <row r="143" spans="1:8">
      <c r="A143" s="670"/>
      <c r="B143" s="594" t="s">
        <v>589</v>
      </c>
      <c r="C143" s="561"/>
      <c r="D143" s="561"/>
      <c r="E143" s="559">
        <f t="shared" si="29"/>
        <v>0</v>
      </c>
      <c r="F143" s="561"/>
      <c r="G143" s="561"/>
      <c r="H143" s="560">
        <f t="shared" si="17"/>
        <v>0</v>
      </c>
    </row>
    <row r="144" spans="1:8">
      <c r="A144" s="670"/>
      <c r="B144" s="594" t="s">
        <v>590</v>
      </c>
      <c r="C144" s="561"/>
      <c r="D144" s="561"/>
      <c r="E144" s="559">
        <f t="shared" si="29"/>
        <v>0</v>
      </c>
      <c r="F144" s="561"/>
      <c r="G144" s="561"/>
      <c r="H144" s="560">
        <f t="shared" si="17"/>
        <v>0</v>
      </c>
    </row>
    <row r="145" spans="1:9">
      <c r="A145" s="1173" t="s">
        <v>591</v>
      </c>
      <c r="B145" s="1174"/>
      <c r="C145" s="559">
        <f>SUM(C146:C148)</f>
        <v>0</v>
      </c>
      <c r="D145" s="559">
        <f t="shared" ref="D145:H145" si="30">SUM(D146:D148)</f>
        <v>0</v>
      </c>
      <c r="E145" s="559">
        <f t="shared" si="30"/>
        <v>0</v>
      </c>
      <c r="F145" s="559">
        <f t="shared" si="30"/>
        <v>0</v>
      </c>
      <c r="G145" s="559">
        <f t="shared" si="30"/>
        <v>0</v>
      </c>
      <c r="H145" s="559">
        <f t="shared" si="30"/>
        <v>0</v>
      </c>
    </row>
    <row r="146" spans="1:9">
      <c r="A146" s="670"/>
      <c r="B146" s="594" t="s">
        <v>592</v>
      </c>
      <c r="C146" s="561"/>
      <c r="D146" s="561"/>
      <c r="E146" s="559">
        <f t="shared" ref="E146:E148" si="31">C146+D146</f>
        <v>0</v>
      </c>
      <c r="F146" s="561"/>
      <c r="G146" s="561"/>
      <c r="H146" s="560">
        <f t="shared" si="17"/>
        <v>0</v>
      </c>
    </row>
    <row r="147" spans="1:9">
      <c r="A147" s="670"/>
      <c r="B147" s="594" t="s">
        <v>593</v>
      </c>
      <c r="C147" s="561"/>
      <c r="D147" s="561"/>
      <c r="E147" s="559">
        <f t="shared" si="31"/>
        <v>0</v>
      </c>
      <c r="F147" s="561"/>
      <c r="G147" s="561"/>
      <c r="H147" s="560">
        <f t="shared" si="17"/>
        <v>0</v>
      </c>
    </row>
    <row r="148" spans="1:9">
      <c r="A148" s="670"/>
      <c r="B148" s="594" t="s">
        <v>594</v>
      </c>
      <c r="C148" s="561"/>
      <c r="D148" s="561"/>
      <c r="E148" s="559">
        <f t="shared" si="31"/>
        <v>0</v>
      </c>
      <c r="F148" s="561"/>
      <c r="G148" s="561"/>
      <c r="H148" s="560">
        <f t="shared" si="17"/>
        <v>0</v>
      </c>
    </row>
    <row r="149" spans="1:9">
      <c r="A149" s="1173" t="s">
        <v>595</v>
      </c>
      <c r="B149" s="1174"/>
      <c r="C149" s="559">
        <f>SUM(C150:C156)</f>
        <v>0</v>
      </c>
      <c r="D149" s="559">
        <f t="shared" ref="D149:H149" si="32">SUM(D150:D156)</f>
        <v>0</v>
      </c>
      <c r="E149" s="559">
        <f t="shared" si="32"/>
        <v>0</v>
      </c>
      <c r="F149" s="559">
        <f t="shared" si="32"/>
        <v>0</v>
      </c>
      <c r="G149" s="559">
        <f t="shared" si="32"/>
        <v>0</v>
      </c>
      <c r="H149" s="559">
        <f t="shared" si="32"/>
        <v>0</v>
      </c>
    </row>
    <row r="150" spans="1:9">
      <c r="A150" s="670"/>
      <c r="B150" s="594" t="s">
        <v>596</v>
      </c>
      <c r="C150" s="561"/>
      <c r="D150" s="561"/>
      <c r="E150" s="559">
        <f t="shared" ref="E150:E157" si="33">C150+D150</f>
        <v>0</v>
      </c>
      <c r="F150" s="561"/>
      <c r="G150" s="561"/>
      <c r="H150" s="560">
        <f t="shared" ref="H150:H156" si="34">+E150-F150</f>
        <v>0</v>
      </c>
    </row>
    <row r="151" spans="1:9">
      <c r="A151" s="670"/>
      <c r="B151" s="594" t="s">
        <v>597</v>
      </c>
      <c r="C151" s="561"/>
      <c r="D151" s="561"/>
      <c r="E151" s="559">
        <f t="shared" si="33"/>
        <v>0</v>
      </c>
      <c r="F151" s="561"/>
      <c r="G151" s="561"/>
      <c r="H151" s="560">
        <f t="shared" si="34"/>
        <v>0</v>
      </c>
    </row>
    <row r="152" spans="1:9">
      <c r="A152" s="670"/>
      <c r="B152" s="594" t="s">
        <v>598</v>
      </c>
      <c r="C152" s="561"/>
      <c r="D152" s="561"/>
      <c r="E152" s="559">
        <f t="shared" si="33"/>
        <v>0</v>
      </c>
      <c r="F152" s="561"/>
      <c r="G152" s="561"/>
      <c r="H152" s="560">
        <f t="shared" si="34"/>
        <v>0</v>
      </c>
    </row>
    <row r="153" spans="1:9">
      <c r="A153" s="670"/>
      <c r="B153" s="594" t="s">
        <v>599</v>
      </c>
      <c r="C153" s="561"/>
      <c r="D153" s="561"/>
      <c r="E153" s="559">
        <f t="shared" si="33"/>
        <v>0</v>
      </c>
      <c r="F153" s="561"/>
      <c r="G153" s="561"/>
      <c r="H153" s="560">
        <f t="shared" si="34"/>
        <v>0</v>
      </c>
    </row>
    <row r="154" spans="1:9">
      <c r="A154" s="670"/>
      <c r="B154" s="594" t="s">
        <v>600</v>
      </c>
      <c r="C154" s="561"/>
      <c r="D154" s="561"/>
      <c r="E154" s="559">
        <f t="shared" si="33"/>
        <v>0</v>
      </c>
      <c r="F154" s="561"/>
      <c r="G154" s="561"/>
      <c r="H154" s="560">
        <f t="shared" si="34"/>
        <v>0</v>
      </c>
      <c r="I154" s="389" t="e">
        <f>IF((C158-#REF!)&gt;0.9,"ERROR!!!!! EL MONTO NO COINCIDE CON LO REPORTADO EN EL FORMATO ETCA-II-04 EN EL TOTAL DEL GASTO","")</f>
        <v>#REF!</v>
      </c>
    </row>
    <row r="155" spans="1:9">
      <c r="A155" s="670"/>
      <c r="B155" s="594" t="s">
        <v>601</v>
      </c>
      <c r="C155" s="561"/>
      <c r="D155" s="561"/>
      <c r="E155" s="559">
        <f t="shared" si="33"/>
        <v>0</v>
      </c>
      <c r="F155" s="561"/>
      <c r="G155" s="561"/>
      <c r="H155" s="560">
        <f t="shared" si="34"/>
        <v>0</v>
      </c>
      <c r="I155" s="389" t="e">
        <f>IF((D158-#REF!)&gt;0.9,"ERROR!!!!! EL MONTO NO COINCIDE CON LO REPORTADO EN EL FORMATO ETCA-II-04 EN EL TOTAL DEL GASTO","")</f>
        <v>#REF!</v>
      </c>
    </row>
    <row r="156" spans="1:9">
      <c r="A156" s="670"/>
      <c r="B156" s="594" t="s">
        <v>602</v>
      </c>
      <c r="C156" s="561"/>
      <c r="D156" s="561"/>
      <c r="E156" s="559">
        <f t="shared" si="33"/>
        <v>0</v>
      </c>
      <c r="F156" s="561"/>
      <c r="G156" s="561"/>
      <c r="H156" s="560">
        <f t="shared" si="34"/>
        <v>0</v>
      </c>
      <c r="I156" s="389" t="e">
        <f>IF((E158-#REF!)&gt;0.9,"ERROR!!!!! EL MONTO NO COINCIDE CON LO REPORTADO EN EL FORMATO ETCA-II-04 EN EL TOTAL DEL GASTO","")</f>
        <v>#REF!</v>
      </c>
    </row>
    <row r="157" spans="1:9">
      <c r="A157" s="670"/>
      <c r="B157" s="594"/>
      <c r="C157" s="559"/>
      <c r="D157" s="559"/>
      <c r="E157" s="559">
        <f t="shared" si="33"/>
        <v>0</v>
      </c>
      <c r="F157" s="559"/>
      <c r="G157" s="559"/>
      <c r="H157" s="560"/>
      <c r="I157" s="389" t="e">
        <f>IF((H158-#REF!)&gt;0.9,"ERROR!!!!! EL MONTO NO COINCIDE CON LO REPORTADO EN EL FORMATO ETCA-II-04 EN EL TOTAL DEL GASTO","")</f>
        <v>#REF!</v>
      </c>
    </row>
    <row r="158" spans="1:9">
      <c r="A158" s="1183" t="s">
        <v>604</v>
      </c>
      <c r="B158" s="1184"/>
      <c r="C158" s="558">
        <f>+C9+C83</f>
        <v>26308672</v>
      </c>
      <c r="D158" s="558">
        <f t="shared" ref="D158:H158" si="35">+D9+D83</f>
        <v>5041474.13</v>
      </c>
      <c r="E158" s="558">
        <f t="shared" si="35"/>
        <v>31350146.130000003</v>
      </c>
      <c r="F158" s="558">
        <f t="shared" si="35"/>
        <v>28699927.900000002</v>
      </c>
      <c r="G158" s="558">
        <f t="shared" si="35"/>
        <v>28685596.810000002</v>
      </c>
      <c r="H158" s="558">
        <f t="shared" si="35"/>
        <v>2650218.2299999991</v>
      </c>
      <c r="I158" s="389" t="e">
        <f>IF((F158-#REF!)&gt;0.9,"ERROR!!!!! EL MONTO NO COINCIDE CON LO REPORTADO EN EL FORMATO ETCA-II-04 EN EL TOTAL DEL GASTO","")</f>
        <v>#REF!</v>
      </c>
    </row>
    <row r="159" spans="1:9" ht="16" thickBot="1">
      <c r="A159" s="593"/>
      <c r="B159" s="533"/>
      <c r="C159" s="534"/>
      <c r="D159" s="534"/>
      <c r="E159" s="534"/>
      <c r="F159" s="534"/>
      <c r="G159" s="534"/>
      <c r="H159" s="535"/>
      <c r="I159" s="389" t="e">
        <f>IF((G158-#REF!)&gt;0.9,"ERROR!!!!! EL MONTO NO COINCIDE CON LO REPORTADO EN EL FORMATO ETCA-II-04 EN EL TOTAL DEL GASTO","")</f>
        <v>#REF!</v>
      </c>
    </row>
  </sheetData>
  <sheetProtection password="C115" sheet="1" scenarios="1" formatColumns="0" formatRows="0"/>
  <mergeCells count="29">
    <mergeCell ref="A158:B158"/>
    <mergeCell ref="A75:B75"/>
    <mergeCell ref="A83:B83"/>
    <mergeCell ref="A84:B84"/>
    <mergeCell ref="A92:B92"/>
    <mergeCell ref="A102:B102"/>
    <mergeCell ref="A112:B112"/>
    <mergeCell ref="A122:B122"/>
    <mergeCell ref="A132:B132"/>
    <mergeCell ref="A136:B136"/>
    <mergeCell ref="A145:B145"/>
    <mergeCell ref="A149:B149"/>
    <mergeCell ref="A71:B71"/>
    <mergeCell ref="A6:B7"/>
    <mergeCell ref="C6:G6"/>
    <mergeCell ref="H6:H7"/>
    <mergeCell ref="A9:B9"/>
    <mergeCell ref="A10:B10"/>
    <mergeCell ref="A18:B18"/>
    <mergeCell ref="A28:B28"/>
    <mergeCell ref="A38:B38"/>
    <mergeCell ref="A48:B48"/>
    <mergeCell ref="A58:B58"/>
    <mergeCell ref="A62:B62"/>
    <mergeCell ref="A5:H5"/>
    <mergeCell ref="A1:H1"/>
    <mergeCell ref="A2:H2"/>
    <mergeCell ref="A3:H3"/>
    <mergeCell ref="A4:H4"/>
  </mergeCells>
  <pageMargins left="0.31496062992125984" right="0" top="0.15748031496062992" bottom="0" header="0.31496062992125984" footer="0.31496062992125984"/>
  <pageSetup scale="67" orientation="portrait" horizontalDpi="1200" verticalDpi="1200" r:id="rId1"/>
  <rowBreaks count="2" manualBreakCount="2">
    <brk id="72" max="7" man="1"/>
    <brk id="142" max="7" man="1"/>
  </rowBreaks>
  <colBreaks count="1" manualBreakCount="1">
    <brk id="8" max="1048575" man="1"/>
  </col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</sheetPr>
  <dimension ref="A1:H40"/>
  <sheetViews>
    <sheetView view="pageBreakPreview" topLeftCell="A6" zoomScaleSheetLayoutView="100" workbookViewId="0">
      <selection activeCell="D19" sqref="D19"/>
    </sheetView>
  </sheetViews>
  <sheetFormatPr baseColWidth="10" defaultColWidth="11.33203125" defaultRowHeight="14"/>
  <cols>
    <col min="1" max="1" width="36.6640625" style="88" customWidth="1"/>
    <col min="2" max="2" width="13.6640625" style="88" customWidth="1"/>
    <col min="3" max="3" width="12" style="88" customWidth="1"/>
    <col min="4" max="4" width="13" style="88" customWidth="1"/>
    <col min="5" max="5" width="13.6640625" style="88" customWidth="1"/>
    <col min="6" max="6" width="15.6640625" style="88" customWidth="1"/>
    <col min="7" max="7" width="12.1640625" style="88" customWidth="1"/>
    <col min="8" max="16384" width="11.33203125" style="88"/>
  </cols>
  <sheetData>
    <row r="1" spans="1:8" ht="16">
      <c r="A1" s="1023" t="str">
        <f>'CPCA-I-01'!A1:G1</f>
        <v>UNIVERSIDAD TECNOLÓGICA DE GUAYMAS</v>
      </c>
      <c r="B1" s="1023"/>
      <c r="C1" s="1023"/>
      <c r="D1" s="1023"/>
      <c r="E1" s="1023"/>
      <c r="F1" s="1023"/>
      <c r="G1" s="1023"/>
    </row>
    <row r="2" spans="1:8" s="127" customFormat="1" ht="16">
      <c r="A2" s="1023" t="s">
        <v>465</v>
      </c>
      <c r="B2" s="1023"/>
      <c r="C2" s="1023"/>
      <c r="D2" s="1023"/>
      <c r="E2" s="1023"/>
      <c r="F2" s="1023"/>
      <c r="G2" s="1023"/>
    </row>
    <row r="3" spans="1:8" s="127" customFormat="1" ht="16">
      <c r="A3" s="1023" t="s">
        <v>605</v>
      </c>
      <c r="B3" s="1023"/>
      <c r="C3" s="1023"/>
      <c r="D3" s="1023"/>
      <c r="E3" s="1023"/>
      <c r="F3" s="1023"/>
      <c r="G3" s="1023"/>
    </row>
    <row r="4" spans="1:8" s="127" customFormat="1" ht="16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</row>
    <row r="5" spans="1:8" s="129" customFormat="1" ht="15" thickBot="1">
      <c r="A5" s="1162" t="s">
        <v>1864</v>
      </c>
      <c r="B5" s="1162"/>
      <c r="C5" s="1162"/>
      <c r="D5" s="1162"/>
      <c r="E5" s="1162"/>
      <c r="F5" s="128"/>
      <c r="G5" s="617"/>
    </row>
    <row r="6" spans="1:8" s="215" customFormat="1" ht="25.5" customHeight="1">
      <c r="A6" s="1088" t="s">
        <v>243</v>
      </c>
      <c r="B6" s="1190" t="s">
        <v>1681</v>
      </c>
      <c r="C6" s="1191"/>
      <c r="D6" s="1191"/>
      <c r="E6" s="1191"/>
      <c r="F6" s="1192"/>
      <c r="G6" s="1188" t="s">
        <v>471</v>
      </c>
    </row>
    <row r="7" spans="1:8" s="215" customFormat="1" ht="28.5" customHeight="1">
      <c r="A7" s="1090"/>
      <c r="B7" s="776" t="s">
        <v>796</v>
      </c>
      <c r="C7" s="776" t="s">
        <v>398</v>
      </c>
      <c r="D7" s="776" t="s">
        <v>1679</v>
      </c>
      <c r="E7" s="776" t="s">
        <v>400</v>
      </c>
      <c r="F7" s="776" t="s">
        <v>1680</v>
      </c>
      <c r="G7" s="1189"/>
    </row>
    <row r="8" spans="1:8" s="216" customFormat="1" ht="15.75" customHeight="1" thickBot="1">
      <c r="A8" s="1092"/>
      <c r="B8" s="165"/>
      <c r="C8" s="165"/>
      <c r="D8" s="165"/>
      <c r="E8" s="165"/>
      <c r="F8" s="165"/>
      <c r="G8" s="167"/>
    </row>
    <row r="9" spans="1:8" ht="21.75" customHeight="1">
      <c r="A9" s="221" t="s">
        <v>606</v>
      </c>
      <c r="B9" s="947">
        <v>26308672</v>
      </c>
      <c r="C9" s="947">
        <v>5041474.13</v>
      </c>
      <c r="D9" s="339">
        <f>C9+B9</f>
        <v>31350146.129999999</v>
      </c>
      <c r="E9" s="947">
        <v>28699927.899999999</v>
      </c>
      <c r="F9" s="947">
        <v>28685596.809999999</v>
      </c>
      <c r="G9" s="356">
        <f>D9-E9</f>
        <v>2650218.2300000004</v>
      </c>
    </row>
    <row r="10" spans="1:8" ht="22.5" customHeight="1">
      <c r="A10" s="221" t="s">
        <v>607</v>
      </c>
      <c r="B10" s="338"/>
      <c r="C10" s="338"/>
      <c r="D10" s="339">
        <f>C10+B10</f>
        <v>0</v>
      </c>
      <c r="E10" s="338"/>
      <c r="F10" s="338"/>
      <c r="G10" s="356">
        <f>D10-E10</f>
        <v>0</v>
      </c>
    </row>
    <row r="11" spans="1:8" ht="22.5" customHeight="1">
      <c r="A11" s="221" t="s">
        <v>608</v>
      </c>
      <c r="B11" s="338"/>
      <c r="C11" s="338"/>
      <c r="D11" s="339">
        <f>C11+B11</f>
        <v>0</v>
      </c>
      <c r="E11" s="338"/>
      <c r="F11" s="338"/>
      <c r="G11" s="356">
        <f>D11-E11</f>
        <v>0</v>
      </c>
    </row>
    <row r="12" spans="1:8" ht="23.25" customHeight="1">
      <c r="A12" s="221" t="s">
        <v>217</v>
      </c>
      <c r="B12" s="338"/>
      <c r="C12" s="338"/>
      <c r="D12" s="339">
        <f>C12+B12</f>
        <v>0</v>
      </c>
      <c r="E12" s="338"/>
      <c r="F12" s="338"/>
      <c r="G12" s="356">
        <f>D12-E12</f>
        <v>0</v>
      </c>
    </row>
    <row r="13" spans="1:8" ht="22.5" customHeight="1">
      <c r="A13" s="221" t="s">
        <v>223</v>
      </c>
      <c r="B13" s="338"/>
      <c r="C13" s="338"/>
      <c r="D13" s="339">
        <f>C13+B13</f>
        <v>0</v>
      </c>
      <c r="E13" s="338"/>
      <c r="F13" s="338"/>
      <c r="G13" s="356">
        <f>D13-E13</f>
        <v>0</v>
      </c>
    </row>
    <row r="14" spans="1:8" ht="10.5" customHeight="1" thickBot="1">
      <c r="A14" s="222"/>
      <c r="B14" s="394"/>
      <c r="C14" s="394"/>
      <c r="D14" s="395"/>
      <c r="E14" s="394"/>
      <c r="F14" s="394"/>
      <c r="G14" s="396"/>
    </row>
    <row r="15" spans="1:8" ht="16.5" customHeight="1" thickBot="1">
      <c r="A15" s="775" t="s">
        <v>1865</v>
      </c>
      <c r="B15" s="397">
        <f>SUM(B9:B14)</f>
        <v>26308672</v>
      </c>
      <c r="C15" s="397">
        <f>SUM(C9:C14)</f>
        <v>5041474.13</v>
      </c>
      <c r="D15" s="398">
        <f>C15+B15</f>
        <v>31350146.129999999</v>
      </c>
      <c r="E15" s="397">
        <f>SUM(E9:E14)</f>
        <v>28699927.899999999</v>
      </c>
      <c r="F15" s="397">
        <f>SUM(F9:F14)</f>
        <v>28685596.809999999</v>
      </c>
      <c r="G15" s="399">
        <f>D15-E15</f>
        <v>2650218.2300000004</v>
      </c>
      <c r="H15" s="389"/>
    </row>
    <row r="16" spans="1:8" ht="16.5" customHeight="1">
      <c r="A16" s="375"/>
      <c r="B16" s="453"/>
      <c r="C16" s="453"/>
      <c r="D16" s="454"/>
      <c r="E16" s="453"/>
      <c r="F16" s="453"/>
      <c r="G16" s="453"/>
      <c r="H16" s="389"/>
    </row>
    <row r="17" spans="1:8" ht="16.5" customHeight="1">
      <c r="A17" s="375"/>
      <c r="B17" s="453"/>
      <c r="C17" s="453"/>
      <c r="D17" s="454"/>
      <c r="E17" s="453"/>
      <c r="F17" s="453"/>
      <c r="G17" s="453"/>
      <c r="H17" s="389"/>
    </row>
    <row r="18" spans="1:8" ht="16.5" customHeight="1">
      <c r="A18" s="375"/>
      <c r="B18" s="453"/>
      <c r="C18" s="453"/>
      <c r="D18" s="454"/>
      <c r="E18" s="453"/>
      <c r="F18" s="453"/>
      <c r="G18" s="453"/>
      <c r="H18" s="389"/>
    </row>
    <row r="19" spans="1:8" ht="16.5" customHeight="1">
      <c r="A19" s="375"/>
      <c r="B19" s="453"/>
      <c r="C19" s="453"/>
      <c r="D19" s="454"/>
      <c r="E19" s="453"/>
      <c r="F19" s="453"/>
      <c r="G19" s="453"/>
      <c r="H19" s="389"/>
    </row>
    <row r="20" spans="1:8" ht="16.5" customHeight="1">
      <c r="A20" s="375"/>
      <c r="B20" s="453"/>
      <c r="C20" s="453"/>
      <c r="D20" s="454"/>
      <c r="E20" s="453"/>
      <c r="F20" s="453"/>
      <c r="G20" s="453"/>
      <c r="H20" s="389"/>
    </row>
    <row r="21" spans="1:8" ht="16.5" customHeight="1">
      <c r="A21" s="375"/>
      <c r="B21" s="453"/>
      <c r="C21" s="453"/>
      <c r="D21" s="454"/>
      <c r="E21" s="453"/>
      <c r="F21" s="453"/>
      <c r="G21" s="453"/>
      <c r="H21" s="389"/>
    </row>
    <row r="22" spans="1:8" ht="16.5" customHeight="1">
      <c r="A22" s="375"/>
      <c r="B22" s="453"/>
      <c r="C22" s="453"/>
      <c r="D22" s="454"/>
      <c r="E22" s="453"/>
      <c r="F22" s="453"/>
      <c r="G22" s="453"/>
      <c r="H22" s="389"/>
    </row>
    <row r="23" spans="1:8" ht="16.5" customHeight="1">
      <c r="A23" s="375"/>
      <c r="B23" s="453"/>
      <c r="C23" s="453"/>
      <c r="D23" s="454"/>
      <c r="E23" s="453"/>
      <c r="F23" s="453"/>
      <c r="G23" s="453"/>
      <c r="H23" s="389"/>
    </row>
    <row r="24" spans="1:8" ht="16.5" customHeight="1">
      <c r="A24" s="375"/>
      <c r="B24" s="453"/>
      <c r="C24" s="453"/>
      <c r="D24" s="454"/>
      <c r="E24" s="453"/>
      <c r="F24" s="453"/>
      <c r="G24" s="453"/>
      <c r="H24" s="389"/>
    </row>
    <row r="25" spans="1:8" ht="16.5" customHeight="1">
      <c r="A25" s="375"/>
      <c r="B25" s="453"/>
      <c r="C25" s="453"/>
      <c r="D25" s="454"/>
      <c r="E25" s="453"/>
      <c r="F25" s="453"/>
      <c r="G25" s="453"/>
      <c r="H25" s="389"/>
    </row>
    <row r="26" spans="1:8" ht="18.75" customHeight="1">
      <c r="H26" s="389"/>
    </row>
    <row r="27" spans="1:8" s="218" customFormat="1" ht="16">
      <c r="A27" s="1186" t="s">
        <v>609</v>
      </c>
      <c r="B27" s="1186"/>
      <c r="C27" s="1186"/>
      <c r="D27" s="1186"/>
      <c r="E27" s="1186"/>
      <c r="F27" s="1186"/>
      <c r="G27" s="217"/>
      <c r="H27" s="389"/>
    </row>
    <row r="28" spans="1:8" s="218" customFormat="1" ht="13">
      <c r="A28" s="219" t="s">
        <v>610</v>
      </c>
      <c r="B28" s="217"/>
      <c r="C28" s="217"/>
      <c r="D28" s="217"/>
      <c r="E28" s="217"/>
      <c r="F28" s="217"/>
      <c r="G28" s="217"/>
      <c r="H28" s="389"/>
    </row>
    <row r="29" spans="1:8" s="218" customFormat="1" ht="28.5" customHeight="1">
      <c r="A29" s="1185" t="s">
        <v>611</v>
      </c>
      <c r="B29" s="1185"/>
      <c r="C29" s="1185"/>
      <c r="D29" s="1185"/>
      <c r="E29" s="1185"/>
      <c r="F29" s="1185"/>
      <c r="G29" s="1185"/>
      <c r="H29" s="389"/>
    </row>
    <row r="30" spans="1:8" s="218" customFormat="1" ht="13">
      <c r="A30" s="219" t="s">
        <v>612</v>
      </c>
      <c r="B30" s="217"/>
      <c r="C30" s="217"/>
      <c r="D30" s="217"/>
      <c r="E30" s="217"/>
      <c r="F30" s="217"/>
      <c r="G30" s="217"/>
      <c r="H30" s="389"/>
    </row>
    <row r="31" spans="1:8" s="218" customFormat="1" ht="25.5" customHeight="1">
      <c r="A31" s="1185" t="s">
        <v>613</v>
      </c>
      <c r="B31" s="1185"/>
      <c r="C31" s="1185"/>
      <c r="D31" s="1185"/>
      <c r="E31" s="1185"/>
      <c r="F31" s="1185"/>
      <c r="G31" s="1185"/>
    </row>
    <row r="32" spans="1:8" s="218" customFormat="1" ht="12">
      <c r="A32" s="1187" t="s">
        <v>614</v>
      </c>
      <c r="B32" s="1187"/>
      <c r="C32" s="1187"/>
      <c r="D32" s="1187"/>
      <c r="E32" s="217"/>
      <c r="F32" s="217"/>
      <c r="G32" s="217"/>
    </row>
    <row r="33" spans="1:7" s="218" customFormat="1" ht="13.5" customHeight="1">
      <c r="A33" s="1185" t="s">
        <v>615</v>
      </c>
      <c r="B33" s="1185"/>
      <c r="C33" s="1185"/>
      <c r="D33" s="1185"/>
      <c r="E33" s="1185"/>
      <c r="F33" s="1185"/>
      <c r="G33" s="1185"/>
    </row>
    <row r="34" spans="1:7" s="218" customFormat="1" ht="13">
      <c r="A34" s="219" t="s">
        <v>616</v>
      </c>
      <c r="B34" s="217"/>
      <c r="C34" s="217"/>
      <c r="D34" s="217"/>
      <c r="E34" s="217"/>
      <c r="F34" s="217"/>
      <c r="G34" s="217"/>
    </row>
    <row r="35" spans="1:7" s="218" customFormat="1" ht="13.5" customHeight="1">
      <c r="A35" s="1185" t="s">
        <v>617</v>
      </c>
      <c r="B35" s="1185"/>
      <c r="C35" s="1185"/>
      <c r="D35" s="1185"/>
      <c r="E35" s="1185"/>
      <c r="F35" s="1185"/>
      <c r="G35" s="1185"/>
    </row>
    <row r="36" spans="1:7" s="218" customFormat="1" ht="12">
      <c r="A36" s="220" t="s">
        <v>618</v>
      </c>
      <c r="B36" s="217"/>
      <c r="C36" s="217"/>
      <c r="D36" s="217"/>
      <c r="E36" s="217"/>
      <c r="F36" s="217"/>
      <c r="G36" s="217"/>
    </row>
    <row r="37" spans="1:7" s="218" customFormat="1" ht="13">
      <c r="A37" s="219" t="s">
        <v>619</v>
      </c>
      <c r="B37" s="217"/>
      <c r="C37" s="217"/>
      <c r="D37" s="217"/>
      <c r="E37" s="217"/>
      <c r="F37" s="217"/>
      <c r="G37" s="217"/>
    </row>
    <row r="38" spans="1:7" s="218" customFormat="1" ht="13.5" customHeight="1">
      <c r="A38" s="1185" t="s">
        <v>620</v>
      </c>
      <c r="B38" s="1185"/>
      <c r="C38" s="1185"/>
      <c r="D38" s="1185"/>
      <c r="E38" s="1185"/>
      <c r="F38" s="1185"/>
      <c r="G38" s="1185"/>
    </row>
    <row r="39" spans="1:7" s="218" customFormat="1" ht="12">
      <c r="A39" s="220" t="s">
        <v>618</v>
      </c>
      <c r="B39" s="217"/>
      <c r="C39" s="217"/>
      <c r="D39" s="217"/>
      <c r="E39" s="217"/>
      <c r="F39" s="217"/>
      <c r="G39" s="217"/>
    </row>
    <row r="40" spans="1:7" ht="8.25" customHeight="1"/>
  </sheetData>
  <sheetProtection formatColumns="0" formatRows="0" insertHyperlinks="0"/>
  <mergeCells count="15">
    <mergeCell ref="A6:A8"/>
    <mergeCell ref="A1:G1"/>
    <mergeCell ref="A2:G2"/>
    <mergeCell ref="A3:G3"/>
    <mergeCell ref="A4:G4"/>
    <mergeCell ref="A5:E5"/>
    <mergeCell ref="G6:G7"/>
    <mergeCell ref="B6:F6"/>
    <mergeCell ref="A35:G35"/>
    <mergeCell ref="A38:G38"/>
    <mergeCell ref="A27:F27"/>
    <mergeCell ref="A29:G29"/>
    <mergeCell ref="A31:G31"/>
    <mergeCell ref="A32:D32"/>
    <mergeCell ref="A33:G33"/>
  </mergeCells>
  <pageMargins left="0.39370078740157483" right="0.39370078740157483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>
    <tabColor rgb="FF92D050"/>
    <pageSetUpPr fitToPage="1"/>
  </sheetPr>
  <dimension ref="A1:H60"/>
  <sheetViews>
    <sheetView view="pageBreakPreview" topLeftCell="A53" zoomScale="75" zoomScaleSheetLayoutView="70" workbookViewId="0">
      <selection activeCell="F40" sqref="F40"/>
    </sheetView>
  </sheetViews>
  <sheetFormatPr baseColWidth="10" defaultColWidth="11.33203125" defaultRowHeight="14"/>
  <cols>
    <col min="1" max="1" width="51.1640625" style="37" customWidth="1"/>
    <col min="2" max="2" width="19" style="37" customWidth="1"/>
    <col min="3" max="3" width="19.1640625" style="37" bestFit="1" customWidth="1"/>
    <col min="4" max="4" width="38.6640625" style="37" customWidth="1"/>
    <col min="5" max="5" width="10.33203125" style="37" customWidth="1"/>
    <col min="6" max="6" width="19.83203125" style="37" customWidth="1"/>
    <col min="7" max="7" width="20.5" style="37" customWidth="1"/>
    <col min="8" max="8" width="164.33203125" style="37" customWidth="1"/>
    <col min="9" max="16384" width="11.33203125" style="37"/>
  </cols>
  <sheetData>
    <row r="1" spans="1:7" ht="16">
      <c r="A1" s="993" t="s">
        <v>2002</v>
      </c>
      <c r="B1" s="993"/>
      <c r="C1" s="993"/>
      <c r="D1" s="993"/>
      <c r="E1" s="993"/>
      <c r="F1" s="993"/>
      <c r="G1" s="993"/>
    </row>
    <row r="2" spans="1:7" ht="16">
      <c r="A2" s="993" t="s">
        <v>22</v>
      </c>
      <c r="B2" s="993"/>
      <c r="C2" s="993"/>
      <c r="D2" s="993"/>
      <c r="E2" s="993"/>
      <c r="F2" s="993"/>
      <c r="G2" s="993"/>
    </row>
    <row r="3" spans="1:7">
      <c r="A3" s="994" t="s">
        <v>2003</v>
      </c>
      <c r="B3" s="994"/>
      <c r="C3" s="994"/>
      <c r="D3" s="994"/>
      <c r="E3" s="994"/>
      <c r="F3" s="994"/>
      <c r="G3" s="994"/>
    </row>
    <row r="4" spans="1:7" ht="15" thickBot="1">
      <c r="A4" s="995" t="s">
        <v>1628</v>
      </c>
      <c r="B4" s="995"/>
      <c r="C4" s="995"/>
      <c r="D4" s="995"/>
      <c r="E4" s="995"/>
      <c r="F4" s="995"/>
      <c r="G4" s="995"/>
    </row>
    <row r="5" spans="1:7" ht="24" customHeight="1" thickBot="1">
      <c r="A5" s="73" t="s">
        <v>243</v>
      </c>
      <c r="B5" s="677">
        <v>2024</v>
      </c>
      <c r="C5" s="677">
        <v>2023</v>
      </c>
      <c r="D5" s="86" t="s">
        <v>243</v>
      </c>
      <c r="E5" s="86"/>
      <c r="F5" s="677">
        <v>2024</v>
      </c>
      <c r="G5" s="677">
        <v>2023</v>
      </c>
    </row>
    <row r="6" spans="1:7" ht="18" thickTop="1">
      <c r="A6" s="755" t="s">
        <v>23</v>
      </c>
      <c r="B6" s="39"/>
      <c r="C6" s="39"/>
      <c r="D6" s="754" t="s">
        <v>24</v>
      </c>
      <c r="E6" s="39"/>
      <c r="F6" s="39"/>
      <c r="G6" s="40"/>
    </row>
    <row r="7" spans="1:7" ht="15">
      <c r="A7" s="41" t="s">
        <v>25</v>
      </c>
      <c r="B7" s="42"/>
      <c r="C7" s="42"/>
      <c r="D7" s="44" t="s">
        <v>26</v>
      </c>
      <c r="E7" s="44"/>
      <c r="F7" s="42"/>
      <c r="G7" s="45"/>
    </row>
    <row r="8" spans="1:7" ht="15">
      <c r="A8" s="46" t="s">
        <v>27</v>
      </c>
      <c r="B8" s="969">
        <v>217868.22</v>
      </c>
      <c r="C8" s="969">
        <v>577498.94999999995</v>
      </c>
      <c r="D8" s="992" t="s">
        <v>28</v>
      </c>
      <c r="E8" s="992"/>
      <c r="F8" s="969">
        <v>14590178.02</v>
      </c>
      <c r="G8" s="969">
        <v>9343752.8499999996</v>
      </c>
    </row>
    <row r="9" spans="1:7" ht="15">
      <c r="A9" s="46" t="s">
        <v>29</v>
      </c>
      <c r="B9" s="969">
        <v>3115987.84</v>
      </c>
      <c r="C9" s="969">
        <v>1719454.06</v>
      </c>
      <c r="D9" s="992" t="s">
        <v>30</v>
      </c>
      <c r="E9" s="992"/>
      <c r="F9" s="969">
        <v>-18957.8</v>
      </c>
      <c r="G9" s="969">
        <v>-18957.8</v>
      </c>
    </row>
    <row r="10" spans="1:7" ht="15">
      <c r="A10" s="46" t="s">
        <v>31</v>
      </c>
      <c r="B10" s="47">
        <v>0</v>
      </c>
      <c r="C10" s="47">
        <v>0</v>
      </c>
      <c r="D10" s="992" t="s">
        <v>32</v>
      </c>
      <c r="E10" s="992"/>
      <c r="F10" s="47">
        <v>0</v>
      </c>
      <c r="G10" s="49">
        <v>0</v>
      </c>
    </row>
    <row r="11" spans="1:7" ht="15">
      <c r="A11" s="46" t="s">
        <v>33</v>
      </c>
      <c r="B11" s="47">
        <v>0</v>
      </c>
      <c r="C11" s="47">
        <v>0</v>
      </c>
      <c r="D11" s="992" t="s">
        <v>34</v>
      </c>
      <c r="E11" s="992"/>
      <c r="F11" s="47">
        <v>0</v>
      </c>
      <c r="G11" s="49">
        <v>0</v>
      </c>
    </row>
    <row r="12" spans="1:7" ht="15">
      <c r="A12" s="46" t="s">
        <v>35</v>
      </c>
      <c r="B12" s="47">
        <v>0</v>
      </c>
      <c r="C12" s="47">
        <v>0</v>
      </c>
      <c r="D12" s="992" t="s">
        <v>36</v>
      </c>
      <c r="E12" s="992"/>
      <c r="F12" s="47">
        <v>0</v>
      </c>
      <c r="G12" s="49">
        <v>0</v>
      </c>
    </row>
    <row r="13" spans="1:7" ht="33" customHeight="1">
      <c r="A13" s="401" t="s">
        <v>37</v>
      </c>
      <c r="B13" s="47">
        <v>0</v>
      </c>
      <c r="C13" s="47">
        <v>0</v>
      </c>
      <c r="D13" s="992" t="s">
        <v>38</v>
      </c>
      <c r="E13" s="992"/>
      <c r="F13" s="47">
        <v>0</v>
      </c>
      <c r="G13" s="49">
        <v>0</v>
      </c>
    </row>
    <row r="14" spans="1:7" ht="15">
      <c r="A14" s="46" t="s">
        <v>39</v>
      </c>
      <c r="B14" s="47">
        <v>0</v>
      </c>
      <c r="C14" s="47">
        <v>0</v>
      </c>
      <c r="D14" s="992" t="s">
        <v>40</v>
      </c>
      <c r="E14" s="992"/>
      <c r="F14" s="47">
        <v>0</v>
      </c>
      <c r="G14" s="49">
        <v>0</v>
      </c>
    </row>
    <row r="15" spans="1:7">
      <c r="A15" s="51"/>
      <c r="B15" s="47"/>
      <c r="C15" s="47"/>
      <c r="D15" s="992" t="s">
        <v>41</v>
      </c>
      <c r="E15" s="992"/>
      <c r="F15" s="927">
        <v>21103.91</v>
      </c>
      <c r="G15" s="927">
        <v>18608.669999999998</v>
      </c>
    </row>
    <row r="16" spans="1:7">
      <c r="A16" s="51"/>
      <c r="B16" s="52"/>
      <c r="C16" s="52"/>
      <c r="D16" s="43"/>
      <c r="E16" s="43"/>
      <c r="F16" s="47"/>
      <c r="G16" s="49"/>
    </row>
    <row r="17" spans="1:7" ht="15">
      <c r="A17" s="41" t="s">
        <v>42</v>
      </c>
      <c r="B17" s="744">
        <f>SUM(B8:B16)</f>
        <v>3333856.06</v>
      </c>
      <c r="C17" s="744">
        <f>SUM(C8:C16)</f>
        <v>2296953.0099999998</v>
      </c>
      <c r="D17" s="745" t="s">
        <v>43</v>
      </c>
      <c r="E17" s="745"/>
      <c r="F17" s="744">
        <f>SUM(F8:F16)</f>
        <v>14592324.129999999</v>
      </c>
      <c r="G17" s="746">
        <f>SUM(G8:G16)</f>
        <v>9343403.7199999988</v>
      </c>
    </row>
    <row r="18" spans="1:7">
      <c r="A18" s="51"/>
      <c r="B18" s="53"/>
      <c r="C18" s="53"/>
      <c r="D18" s="54"/>
      <c r="E18" s="54"/>
      <c r="F18" s="53"/>
      <c r="G18" s="55"/>
    </row>
    <row r="19" spans="1:7" ht="15">
      <c r="A19" s="41" t="s">
        <v>44</v>
      </c>
      <c r="B19" s="47"/>
      <c r="C19" s="47"/>
      <c r="D19" s="44" t="s">
        <v>45</v>
      </c>
      <c r="E19" s="44"/>
      <c r="F19" s="56"/>
      <c r="G19" s="57"/>
    </row>
    <row r="20" spans="1:7" ht="15">
      <c r="A20" s="46" t="s">
        <v>46</v>
      </c>
      <c r="B20" s="47">
        <v>0</v>
      </c>
      <c r="C20" s="47">
        <v>0</v>
      </c>
      <c r="D20" s="48" t="s">
        <v>47</v>
      </c>
      <c r="E20" s="48"/>
      <c r="F20" s="47">
        <v>0</v>
      </c>
      <c r="G20" s="49">
        <v>0</v>
      </c>
    </row>
    <row r="21" spans="1:7" ht="15">
      <c r="A21" s="50" t="s">
        <v>48</v>
      </c>
      <c r="B21" s="47">
        <v>0</v>
      </c>
      <c r="C21" s="47">
        <v>0</v>
      </c>
      <c r="D21" s="618" t="s">
        <v>49</v>
      </c>
      <c r="E21" s="618"/>
      <c r="F21" s="47">
        <v>0</v>
      </c>
      <c r="G21" s="49">
        <v>0</v>
      </c>
    </row>
    <row r="22" spans="1:7" ht="16.5" customHeight="1">
      <c r="A22" s="400" t="s">
        <v>50</v>
      </c>
      <c r="B22" s="927">
        <v>79715640.340000004</v>
      </c>
      <c r="C22" s="927">
        <v>74570513.980000004</v>
      </c>
      <c r="D22" s="48" t="s">
        <v>51</v>
      </c>
      <c r="E22" s="48"/>
      <c r="F22" s="47">
        <v>0</v>
      </c>
      <c r="G22" s="49">
        <v>0</v>
      </c>
    </row>
    <row r="23" spans="1:7" ht="16.5" customHeight="1">
      <c r="A23" s="46" t="s">
        <v>52</v>
      </c>
      <c r="B23" s="927">
        <v>53475107.990000002</v>
      </c>
      <c r="C23" s="927">
        <v>49493414.530000001</v>
      </c>
      <c r="D23" s="48" t="s">
        <v>53</v>
      </c>
      <c r="E23" s="48"/>
      <c r="F23" s="47">
        <v>0</v>
      </c>
      <c r="G23" s="49">
        <v>0</v>
      </c>
    </row>
    <row r="24" spans="1:7" ht="33" customHeight="1">
      <c r="A24" s="402" t="s">
        <v>54</v>
      </c>
      <c r="B24" s="927">
        <v>5574371.75</v>
      </c>
      <c r="C24" s="927">
        <v>5574371.75</v>
      </c>
      <c r="D24" s="992" t="s">
        <v>55</v>
      </c>
      <c r="E24" s="992"/>
      <c r="F24" s="47">
        <v>0</v>
      </c>
      <c r="G24" s="49">
        <v>0</v>
      </c>
    </row>
    <row r="25" spans="1:7" ht="15">
      <c r="A25" s="50" t="s">
        <v>56</v>
      </c>
      <c r="B25" s="928">
        <v>-71371801.150000006</v>
      </c>
      <c r="C25" s="928">
        <v>-46234906.600000001</v>
      </c>
      <c r="D25" s="48" t="s">
        <v>57</v>
      </c>
      <c r="E25" s="48"/>
      <c r="F25" s="47">
        <v>0</v>
      </c>
      <c r="G25" s="49">
        <v>0</v>
      </c>
    </row>
    <row r="26" spans="1:7" ht="15">
      <c r="A26" s="46" t="s">
        <v>58</v>
      </c>
      <c r="B26" s="47">
        <v>0</v>
      </c>
      <c r="C26" s="47">
        <v>0</v>
      </c>
      <c r="D26" s="48"/>
      <c r="E26" s="48"/>
      <c r="F26" s="47"/>
      <c r="G26" s="49"/>
    </row>
    <row r="27" spans="1:7" ht="15">
      <c r="A27" s="50" t="s">
        <v>59</v>
      </c>
      <c r="B27" s="47">
        <v>0</v>
      </c>
      <c r="C27" s="47">
        <v>0</v>
      </c>
      <c r="F27" s="47"/>
      <c r="G27" s="49"/>
    </row>
    <row r="28" spans="1:7" ht="15">
      <c r="A28" s="46" t="s">
        <v>60</v>
      </c>
      <c r="B28" s="47">
        <v>0</v>
      </c>
      <c r="C28" s="47">
        <v>0</v>
      </c>
      <c r="F28" s="56"/>
      <c r="G28" s="57"/>
    </row>
    <row r="29" spans="1:7">
      <c r="A29" s="58"/>
      <c r="B29" s="47"/>
      <c r="C29" s="47"/>
      <c r="F29" s="56"/>
      <c r="G29" s="57"/>
    </row>
    <row r="30" spans="1:7" ht="15">
      <c r="A30" s="41" t="s">
        <v>61</v>
      </c>
      <c r="B30" s="744">
        <f>SUM(B20:B28)</f>
        <v>67393318.930000007</v>
      </c>
      <c r="C30" s="744">
        <f>SUM(C20:C28)</f>
        <v>83403393.659999996</v>
      </c>
      <c r="D30" s="44" t="s">
        <v>62</v>
      </c>
      <c r="E30" s="44"/>
      <c r="F30" s="744">
        <f>SUM(F20:F28)</f>
        <v>0</v>
      </c>
      <c r="G30" s="746">
        <f>SUM(G20:G28)</f>
        <v>0</v>
      </c>
    </row>
    <row r="31" spans="1:7">
      <c r="A31" s="58"/>
      <c r="B31" s="47"/>
      <c r="C31" s="47"/>
      <c r="F31" s="52"/>
      <c r="G31" s="59"/>
    </row>
    <row r="32" spans="1:7" ht="15">
      <c r="A32" s="41" t="s">
        <v>63</v>
      </c>
      <c r="B32" s="744">
        <f>B30+B17</f>
        <v>70727174.99000001</v>
      </c>
      <c r="C32" s="744">
        <f>C30+C17</f>
        <v>85700346.670000002</v>
      </c>
      <c r="D32" s="44" t="s">
        <v>64</v>
      </c>
      <c r="E32" s="44"/>
      <c r="F32" s="744">
        <f>F30+F17</f>
        <v>14592324.129999999</v>
      </c>
      <c r="G32" s="746">
        <f>G30+G17</f>
        <v>9343403.7199999988</v>
      </c>
    </row>
    <row r="33" spans="1:7" ht="15">
      <c r="A33" s="51"/>
      <c r="B33" s="60"/>
      <c r="C33" s="60"/>
      <c r="F33" s="56"/>
      <c r="G33" s="57"/>
    </row>
    <row r="34" spans="1:7" ht="17">
      <c r="A34" s="51"/>
      <c r="B34" s="47"/>
      <c r="C34" s="47"/>
      <c r="D34" s="754" t="s">
        <v>178</v>
      </c>
      <c r="E34" s="61"/>
      <c r="F34" s="52"/>
      <c r="G34" s="59"/>
    </row>
    <row r="35" spans="1:7" ht="15">
      <c r="A35" s="51"/>
      <c r="B35" s="52"/>
      <c r="C35" s="52"/>
      <c r="D35" s="44" t="s">
        <v>65</v>
      </c>
      <c r="E35" s="44"/>
      <c r="F35" s="747">
        <f>SUM(F36:F38)</f>
        <v>127932469.65000001</v>
      </c>
      <c r="G35" s="748">
        <f>SUM(G36:G38)</f>
        <v>118921417.83</v>
      </c>
    </row>
    <row r="36" spans="1:7" ht="15">
      <c r="A36" s="51"/>
      <c r="B36" s="52"/>
      <c r="C36" s="52"/>
      <c r="D36" s="48" t="s">
        <v>66</v>
      </c>
      <c r="E36" s="48"/>
      <c r="F36" s="47">
        <v>0</v>
      </c>
      <c r="G36" s="49"/>
    </row>
    <row r="37" spans="1:7" ht="15">
      <c r="A37" s="51"/>
      <c r="B37" s="52"/>
      <c r="C37" s="52"/>
      <c r="D37" s="48" t="s">
        <v>67</v>
      </c>
      <c r="E37" s="48"/>
      <c r="F37" s="927">
        <v>127932469.65000001</v>
      </c>
      <c r="G37" s="927">
        <v>118921417.83</v>
      </c>
    </row>
    <row r="38" spans="1:7" ht="15">
      <c r="A38" s="51"/>
      <c r="B38" s="52"/>
      <c r="C38" s="52"/>
      <c r="D38" s="48" t="s">
        <v>68</v>
      </c>
      <c r="E38" s="48"/>
      <c r="F38" s="47"/>
      <c r="G38" s="49">
        <v>0</v>
      </c>
    </row>
    <row r="39" spans="1:7" ht="15">
      <c r="A39" s="58"/>
      <c r="B39" s="53"/>
      <c r="C39" s="53"/>
      <c r="D39" s="44" t="s">
        <v>69</v>
      </c>
      <c r="E39" s="44"/>
      <c r="F39" s="747">
        <f>SUM(F40:F44)</f>
        <v>-71797618.790000007</v>
      </c>
      <c r="G39" s="748">
        <f>SUM(G40:G44)</f>
        <v>-42564474.879999995</v>
      </c>
    </row>
    <row r="40" spans="1:7" ht="15">
      <c r="A40" s="58"/>
      <c r="B40" s="53"/>
      <c r="C40" s="53"/>
      <c r="D40" s="48" t="s">
        <v>70</v>
      </c>
      <c r="E40" s="48"/>
      <c r="F40" s="927">
        <v>-29233143.91</v>
      </c>
      <c r="G40" s="927">
        <v>-10609289.75</v>
      </c>
    </row>
    <row r="41" spans="1:7" ht="15">
      <c r="A41" s="58"/>
      <c r="B41" s="53"/>
      <c r="C41" s="53"/>
      <c r="D41" s="48" t="s">
        <v>71</v>
      </c>
      <c r="E41" s="48"/>
      <c r="F41" s="927">
        <v>-32814086.649999999</v>
      </c>
      <c r="G41" s="927">
        <v>-22204796.899999999</v>
      </c>
    </row>
    <row r="42" spans="1:7" ht="15">
      <c r="A42" s="51"/>
      <c r="B42" s="52"/>
      <c r="C42" s="52"/>
      <c r="D42" s="48" t="s">
        <v>72</v>
      </c>
      <c r="E42" s="48"/>
      <c r="F42" s="47">
        <v>0</v>
      </c>
      <c r="G42" s="49">
        <v>0</v>
      </c>
    </row>
    <row r="43" spans="1:7" ht="15">
      <c r="A43" s="51"/>
      <c r="B43" s="52"/>
      <c r="C43" s="52"/>
      <c r="D43" s="48" t="s">
        <v>73</v>
      </c>
      <c r="E43" s="48"/>
      <c r="F43" s="47"/>
      <c r="G43" s="49">
        <v>0</v>
      </c>
    </row>
    <row r="44" spans="1:7" ht="30">
      <c r="A44" s="51"/>
      <c r="B44" s="52"/>
      <c r="C44" s="52"/>
      <c r="D44" s="48" t="s">
        <v>74</v>
      </c>
      <c r="E44" s="48"/>
      <c r="F44" s="927">
        <v>-9750388.2300000004</v>
      </c>
      <c r="G44" s="927">
        <v>-9750388.2300000004</v>
      </c>
    </row>
    <row r="45" spans="1:7" ht="30">
      <c r="A45" s="51"/>
      <c r="B45" s="52"/>
      <c r="C45" s="52"/>
      <c r="D45" s="749" t="s">
        <v>75</v>
      </c>
      <c r="E45" s="749"/>
      <c r="F45" s="750">
        <f>SUM(F46:F47)</f>
        <v>0</v>
      </c>
      <c r="G45" s="751">
        <f>SUM(G46:G47)</f>
        <v>0</v>
      </c>
    </row>
    <row r="46" spans="1:7" ht="15">
      <c r="A46" s="46"/>
      <c r="B46" s="52"/>
      <c r="C46" s="52"/>
      <c r="D46" s="48" t="s">
        <v>76</v>
      </c>
      <c r="E46" s="48"/>
      <c r="F46" s="47"/>
      <c r="G46" s="49">
        <v>0</v>
      </c>
    </row>
    <row r="47" spans="1:7" ht="15">
      <c r="A47" s="62"/>
      <c r="B47" s="63"/>
      <c r="C47" s="63"/>
      <c r="D47" s="48" t="s">
        <v>77</v>
      </c>
      <c r="E47" s="48"/>
      <c r="F47" s="47">
        <v>0</v>
      </c>
      <c r="G47" s="49"/>
    </row>
    <row r="48" spans="1:7">
      <c r="A48" s="51"/>
      <c r="B48" s="63"/>
      <c r="C48" s="63"/>
      <c r="D48" s="64"/>
      <c r="E48" s="64"/>
      <c r="F48" s="63"/>
      <c r="G48" s="65"/>
    </row>
    <row r="49" spans="1:8" ht="15">
      <c r="A49" s="46"/>
      <c r="B49" s="63"/>
      <c r="C49" s="63"/>
      <c r="D49" s="44" t="s">
        <v>78</v>
      </c>
      <c r="E49" s="44"/>
      <c r="F49" s="752">
        <f>F45+F39+F35</f>
        <v>56134850.859999999</v>
      </c>
      <c r="G49" s="753">
        <f>G45+G39+G35</f>
        <v>76356942.950000003</v>
      </c>
    </row>
    <row r="50" spans="1:8">
      <c r="A50" s="62"/>
      <c r="B50" s="63"/>
      <c r="C50" s="63"/>
      <c r="D50" s="54"/>
      <c r="E50" s="54"/>
      <c r="F50" s="66"/>
      <c r="G50" s="67"/>
    </row>
    <row r="51" spans="1:8" ht="15">
      <c r="A51" s="51"/>
      <c r="D51" s="44" t="s">
        <v>79</v>
      </c>
      <c r="E51" s="44"/>
      <c r="F51" s="752">
        <f>F49+F32</f>
        <v>70727174.989999995</v>
      </c>
      <c r="G51" s="753">
        <f>G49+G32</f>
        <v>85700346.670000002</v>
      </c>
      <c r="H51" s="596" t="str">
        <f>IF($B$32=$F$51,"","VALOR INCORRECTO!! TOTAL DE ACTIVOS TIENE QUE SER IGUAL AL TOTAL DE LA SUMA DE PASIVO Y HACIENDA")</f>
        <v/>
      </c>
    </row>
    <row r="52" spans="1:8" ht="16" thickBot="1">
      <c r="A52" s="68"/>
      <c r="B52" s="69"/>
      <c r="C52" s="69"/>
      <c r="D52" s="70"/>
      <c r="E52" s="70"/>
      <c r="F52" s="71"/>
      <c r="G52" s="72"/>
      <c r="H52" s="596" t="str">
        <f>IF($C$32=$G$51,"","VALOR INCORRECTO!! TOTAL DE ACTIVOS TIENE QUE SER IGUAL AL TOTAL DE LA SUMA DE PASIVO Y HCIENDA")</f>
        <v/>
      </c>
    </row>
    <row r="53" spans="1:8">
      <c r="A53" s="37" t="s">
        <v>80</v>
      </c>
      <c r="B53" s="63"/>
      <c r="C53" s="63"/>
      <c r="F53" s="336"/>
      <c r="G53" s="336"/>
      <c r="H53" s="596"/>
    </row>
    <row r="54" spans="1:8">
      <c r="B54" s="63"/>
      <c r="C54" s="63"/>
      <c r="F54" s="336"/>
      <c r="G54" s="336"/>
      <c r="H54" s="596"/>
    </row>
    <row r="55" spans="1:8">
      <c r="B55" s="63"/>
      <c r="C55" s="63"/>
      <c r="F55" s="336"/>
      <c r="G55" s="336"/>
      <c r="H55" s="596"/>
    </row>
    <row r="56" spans="1:8">
      <c r="B56" s="63"/>
      <c r="C56" s="63"/>
      <c r="F56" s="336"/>
      <c r="G56" s="336"/>
      <c r="H56" s="596"/>
    </row>
    <row r="57" spans="1:8">
      <c r="B57" s="63"/>
      <c r="C57" s="63"/>
      <c r="F57" s="336"/>
      <c r="G57" s="336"/>
      <c r="H57" s="596"/>
    </row>
    <row r="60" spans="1:8">
      <c r="B60" s="74"/>
      <c r="C60" s="75"/>
    </row>
  </sheetData>
  <sheetProtection formatColumns="0" formatRows="0" insertHyperlinks="0"/>
  <mergeCells count="13">
    <mergeCell ref="D8:E8"/>
    <mergeCell ref="D9:E9"/>
    <mergeCell ref="D10:E10"/>
    <mergeCell ref="D11:E11"/>
    <mergeCell ref="A1:G1"/>
    <mergeCell ref="A2:G2"/>
    <mergeCell ref="A3:G3"/>
    <mergeCell ref="A4:G4"/>
    <mergeCell ref="D12:E12"/>
    <mergeCell ref="D13:E13"/>
    <mergeCell ref="D14:E14"/>
    <mergeCell ref="D15:E15"/>
    <mergeCell ref="D24:E24"/>
  </mergeCells>
  <printOptions horizontalCentered="1"/>
  <pageMargins left="0.27559055118110237" right="0.15748031496062992" top="0.39370078740157483" bottom="0.51181102362204722" header="0.31496062992125984" footer="0.31496062992125984"/>
  <pageSetup scale="54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</sheetPr>
  <dimension ref="A1:H37"/>
  <sheetViews>
    <sheetView view="pageBreakPreview" topLeftCell="A11" zoomScale="71" zoomScaleSheetLayoutView="55" workbookViewId="0">
      <selection activeCell="D36" sqref="D36"/>
    </sheetView>
  </sheetViews>
  <sheetFormatPr baseColWidth="10" defaultColWidth="11.33203125" defaultRowHeight="14"/>
  <cols>
    <col min="1" max="1" width="41.83203125" style="88" customWidth="1"/>
    <col min="2" max="7" width="13.6640625" style="88" customWidth="1"/>
    <col min="8" max="16384" width="11.33203125" style="88"/>
  </cols>
  <sheetData>
    <row r="1" spans="1:7" ht="16">
      <c r="A1" s="1023" t="str">
        <f>'CPCA-I-01'!A1:G1</f>
        <v>UNIVERSIDAD TECNOLÓGICA DE GUAYMAS</v>
      </c>
      <c r="B1" s="1023"/>
      <c r="C1" s="1023"/>
      <c r="D1" s="1023"/>
      <c r="E1" s="1023"/>
      <c r="F1" s="1023"/>
      <c r="G1" s="1023"/>
    </row>
    <row r="2" spans="1:7" s="129" customFormat="1" ht="16">
      <c r="A2" s="1023" t="s">
        <v>465</v>
      </c>
      <c r="B2" s="1023"/>
      <c r="C2" s="1023"/>
      <c r="D2" s="1023"/>
      <c r="E2" s="1023"/>
      <c r="F2" s="1023"/>
      <c r="G2" s="1023"/>
    </row>
    <row r="3" spans="1:7" s="129" customFormat="1" ht="16">
      <c r="A3" s="1023" t="s">
        <v>1688</v>
      </c>
      <c r="B3" s="1023"/>
      <c r="C3" s="1023"/>
      <c r="D3" s="1023"/>
      <c r="E3" s="1023"/>
      <c r="F3" s="1023"/>
      <c r="G3" s="1023"/>
    </row>
    <row r="4" spans="1:7" s="129" customFormat="1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</row>
    <row r="5" spans="1:7" s="129" customFormat="1" ht="15" thickBot="1">
      <c r="A5" s="1162" t="s">
        <v>1859</v>
      </c>
      <c r="B5" s="1162"/>
      <c r="C5" s="1162"/>
      <c r="D5" s="1162"/>
      <c r="E5" s="1162"/>
      <c r="F5" s="128"/>
      <c r="G5" s="617"/>
    </row>
    <row r="6" spans="1:7" s="225" customFormat="1" ht="25.5" customHeight="1">
      <c r="A6" s="1193" t="s">
        <v>243</v>
      </c>
      <c r="B6" s="1196" t="s">
        <v>1685</v>
      </c>
      <c r="C6" s="1197"/>
      <c r="D6" s="1197"/>
      <c r="E6" s="1197"/>
      <c r="F6" s="1198"/>
      <c r="G6" s="1188" t="s">
        <v>471</v>
      </c>
    </row>
    <row r="7" spans="1:7" s="225" customFormat="1" ht="28">
      <c r="A7" s="1194"/>
      <c r="B7" s="776" t="s">
        <v>1682</v>
      </c>
      <c r="C7" s="776" t="s">
        <v>398</v>
      </c>
      <c r="D7" s="776" t="s">
        <v>1683</v>
      </c>
      <c r="E7" s="776" t="s">
        <v>1684</v>
      </c>
      <c r="F7" s="776" t="s">
        <v>622</v>
      </c>
      <c r="G7" s="1189"/>
    </row>
    <row r="8" spans="1:7" s="228" customFormat="1" ht="15" thickBot="1">
      <c r="A8" s="1195"/>
      <c r="B8" s="226"/>
      <c r="C8" s="226"/>
      <c r="D8" s="226"/>
      <c r="E8" s="226"/>
      <c r="F8" s="226"/>
      <c r="G8" s="227"/>
    </row>
    <row r="9" spans="1:7" ht="21" customHeight="1">
      <c r="A9" s="948" t="s">
        <v>1986</v>
      </c>
      <c r="B9" s="949">
        <v>2313455.0299999998</v>
      </c>
      <c r="C9" s="949">
        <v>178271.32</v>
      </c>
      <c r="D9" s="338">
        <f>IF($A9="","",B9+C9)</f>
        <v>2491726.3499999996</v>
      </c>
      <c r="E9" s="949">
        <v>2243290.19</v>
      </c>
      <c r="F9" s="949">
        <v>2239349.19</v>
      </c>
      <c r="G9" s="391">
        <f>IF($A9="","",D9-E9)</f>
        <v>248436.15999999968</v>
      </c>
    </row>
    <row r="10" spans="1:7" ht="21" customHeight="1">
      <c r="A10" s="948" t="s">
        <v>1987</v>
      </c>
      <c r="B10" s="949">
        <v>1302671.3600000001</v>
      </c>
      <c r="C10" s="949">
        <v>-66003.16</v>
      </c>
      <c r="D10" s="338">
        <f t="shared" ref="D10:D31" si="0">IF($A10="","",B10+C10)</f>
        <v>1236668.2000000002</v>
      </c>
      <c r="E10" s="949">
        <v>1052848.99</v>
      </c>
      <c r="F10" s="949">
        <v>1052848.99</v>
      </c>
      <c r="G10" s="391">
        <f t="shared" ref="G10:G31" si="1">IF($A10="","",D10-E10)</f>
        <v>183819.2100000002</v>
      </c>
    </row>
    <row r="11" spans="1:7" ht="21" customHeight="1">
      <c r="A11" s="948" t="s">
        <v>1988</v>
      </c>
      <c r="B11" s="949">
        <v>1387767.46</v>
      </c>
      <c r="C11" s="949">
        <v>96471.87</v>
      </c>
      <c r="D11" s="338">
        <f t="shared" si="0"/>
        <v>1484239.33</v>
      </c>
      <c r="E11" s="949">
        <v>1269274.78</v>
      </c>
      <c r="F11" s="949">
        <v>1269274.78</v>
      </c>
      <c r="G11" s="391">
        <f t="shared" si="1"/>
        <v>214964.55000000005</v>
      </c>
    </row>
    <row r="12" spans="1:7" ht="21" customHeight="1">
      <c r="A12" s="948" t="s">
        <v>1989</v>
      </c>
      <c r="B12" s="949">
        <v>0</v>
      </c>
      <c r="C12" s="949">
        <v>16456302.460000001</v>
      </c>
      <c r="D12" s="338">
        <f t="shared" si="0"/>
        <v>16456302.460000001</v>
      </c>
      <c r="E12" s="949">
        <v>15867619.539999999</v>
      </c>
      <c r="F12" s="949">
        <v>15867619.539999999</v>
      </c>
      <c r="G12" s="391">
        <f t="shared" si="1"/>
        <v>588682.92000000179</v>
      </c>
    </row>
    <row r="13" spans="1:7" ht="21" customHeight="1">
      <c r="A13" s="948" t="s">
        <v>1990</v>
      </c>
      <c r="B13" s="949">
        <v>5921069.7000000002</v>
      </c>
      <c r="C13" s="949">
        <v>1224710.03</v>
      </c>
      <c r="D13" s="338">
        <f t="shared" si="0"/>
        <v>7145779.7300000004</v>
      </c>
      <c r="E13" s="949">
        <v>6861904.8700000001</v>
      </c>
      <c r="F13" s="949">
        <v>6851514.7800000003</v>
      </c>
      <c r="G13" s="391">
        <f t="shared" si="1"/>
        <v>283874.86000000034</v>
      </c>
    </row>
    <row r="14" spans="1:7" ht="21" customHeight="1">
      <c r="A14" s="948" t="s">
        <v>1991</v>
      </c>
      <c r="B14" s="949">
        <v>13581742.460000001</v>
      </c>
      <c r="C14" s="949">
        <v>-12692796.720000001</v>
      </c>
      <c r="D14" s="338">
        <f t="shared" si="0"/>
        <v>888945.74000000022</v>
      </c>
      <c r="E14" s="949">
        <v>0</v>
      </c>
      <c r="F14" s="949">
        <v>0</v>
      </c>
      <c r="G14" s="391">
        <f t="shared" si="1"/>
        <v>888945.74000000022</v>
      </c>
    </row>
    <row r="15" spans="1:7" ht="21" customHeight="1">
      <c r="A15" s="948" t="s">
        <v>1992</v>
      </c>
      <c r="B15" s="949">
        <v>1308596.3799999999</v>
      </c>
      <c r="C15" s="949">
        <v>-71319.69</v>
      </c>
      <c r="D15" s="338">
        <f t="shared" si="0"/>
        <v>1237276.69</v>
      </c>
      <c r="E15" s="949">
        <v>995782.82</v>
      </c>
      <c r="F15" s="949">
        <v>995782.82</v>
      </c>
      <c r="G15" s="391">
        <f t="shared" si="1"/>
        <v>241493.87</v>
      </c>
    </row>
    <row r="16" spans="1:7" ht="21" customHeight="1">
      <c r="A16" s="948" t="s">
        <v>1993</v>
      </c>
      <c r="B16" s="949">
        <v>493369.61</v>
      </c>
      <c r="C16" s="949">
        <v>-84161.98</v>
      </c>
      <c r="D16" s="338">
        <f t="shared" si="0"/>
        <v>409207.63</v>
      </c>
      <c r="E16" s="949">
        <v>409206.71</v>
      </c>
      <c r="F16" s="949">
        <v>409206.71</v>
      </c>
      <c r="G16" s="391">
        <f t="shared" si="1"/>
        <v>0.91999999998370185</v>
      </c>
    </row>
    <row r="17" spans="1:8" ht="21" customHeight="1">
      <c r="A17" s="229"/>
      <c r="B17" s="338"/>
      <c r="C17" s="338"/>
      <c r="D17" s="338" t="str">
        <f t="shared" si="0"/>
        <v/>
      </c>
      <c r="E17" s="338"/>
      <c r="F17" s="338"/>
      <c r="G17" s="391" t="str">
        <f t="shared" si="1"/>
        <v/>
      </c>
    </row>
    <row r="18" spans="1:8" ht="21" customHeight="1">
      <c r="A18" s="229"/>
      <c r="B18" s="338"/>
      <c r="C18" s="338"/>
      <c r="D18" s="338" t="str">
        <f t="shared" si="0"/>
        <v/>
      </c>
      <c r="E18" s="338"/>
      <c r="F18" s="338"/>
      <c r="G18" s="391" t="str">
        <f t="shared" si="1"/>
        <v/>
      </c>
    </row>
    <row r="19" spans="1:8" ht="21" customHeight="1">
      <c r="A19" s="229"/>
      <c r="B19" s="338"/>
      <c r="C19" s="338"/>
      <c r="D19" s="338" t="str">
        <f t="shared" si="0"/>
        <v/>
      </c>
      <c r="E19" s="338"/>
      <c r="F19" s="338"/>
      <c r="G19" s="391" t="str">
        <f t="shared" si="1"/>
        <v/>
      </c>
    </row>
    <row r="20" spans="1:8" ht="21" customHeight="1">
      <c r="A20" s="229"/>
      <c r="B20" s="338"/>
      <c r="C20" s="338"/>
      <c r="D20" s="338" t="str">
        <f t="shared" si="0"/>
        <v/>
      </c>
      <c r="E20" s="338"/>
      <c r="F20" s="338"/>
      <c r="G20" s="391" t="str">
        <f t="shared" si="1"/>
        <v/>
      </c>
    </row>
    <row r="21" spans="1:8" ht="21" customHeight="1">
      <c r="A21" s="229"/>
      <c r="B21" s="338"/>
      <c r="C21" s="338"/>
      <c r="D21" s="338" t="str">
        <f t="shared" si="0"/>
        <v/>
      </c>
      <c r="E21" s="338"/>
      <c r="F21" s="338"/>
      <c r="G21" s="391" t="str">
        <f t="shared" si="1"/>
        <v/>
      </c>
    </row>
    <row r="22" spans="1:8" ht="21" customHeight="1">
      <c r="A22" s="229"/>
      <c r="B22" s="338"/>
      <c r="C22" s="338"/>
      <c r="D22" s="338" t="str">
        <f t="shared" si="0"/>
        <v/>
      </c>
      <c r="E22" s="338"/>
      <c r="F22" s="338"/>
      <c r="G22" s="391" t="str">
        <f t="shared" si="1"/>
        <v/>
      </c>
    </row>
    <row r="23" spans="1:8" ht="21" customHeight="1">
      <c r="A23" s="229"/>
      <c r="B23" s="338"/>
      <c r="C23" s="338"/>
      <c r="D23" s="338" t="str">
        <f t="shared" si="0"/>
        <v/>
      </c>
      <c r="E23" s="338"/>
      <c r="F23" s="338"/>
      <c r="G23" s="391" t="str">
        <f t="shared" si="1"/>
        <v/>
      </c>
    </row>
    <row r="24" spans="1:8" ht="21" customHeight="1">
      <c r="A24" s="229"/>
      <c r="B24" s="338"/>
      <c r="C24" s="338"/>
      <c r="D24" s="338" t="str">
        <f t="shared" si="0"/>
        <v/>
      </c>
      <c r="E24" s="338"/>
      <c r="F24" s="338"/>
      <c r="G24" s="391" t="str">
        <f t="shared" si="1"/>
        <v/>
      </c>
    </row>
    <row r="25" spans="1:8" ht="21" customHeight="1">
      <c r="A25" s="229"/>
      <c r="B25" s="338"/>
      <c r="C25" s="338"/>
      <c r="D25" s="338" t="str">
        <f t="shared" si="0"/>
        <v/>
      </c>
      <c r="E25" s="338"/>
      <c r="F25" s="338"/>
      <c r="G25" s="391" t="str">
        <f t="shared" si="1"/>
        <v/>
      </c>
    </row>
    <row r="26" spans="1:8" ht="21" customHeight="1">
      <c r="A26" s="229"/>
      <c r="B26" s="338"/>
      <c r="C26" s="338"/>
      <c r="D26" s="338" t="str">
        <f t="shared" si="0"/>
        <v/>
      </c>
      <c r="E26" s="338"/>
      <c r="F26" s="338"/>
      <c r="G26" s="391" t="str">
        <f t="shared" si="1"/>
        <v/>
      </c>
    </row>
    <row r="27" spans="1:8" ht="21" customHeight="1">
      <c r="A27" s="229"/>
      <c r="B27" s="338"/>
      <c r="C27" s="338"/>
      <c r="D27" s="338" t="str">
        <f t="shared" si="0"/>
        <v/>
      </c>
      <c r="E27" s="338"/>
      <c r="F27" s="338"/>
      <c r="G27" s="391" t="str">
        <f t="shared" si="1"/>
        <v/>
      </c>
    </row>
    <row r="28" spans="1:8" ht="21" customHeight="1">
      <c r="A28" s="229"/>
      <c r="B28" s="338"/>
      <c r="C28" s="338"/>
      <c r="D28" s="338" t="str">
        <f t="shared" si="0"/>
        <v/>
      </c>
      <c r="E28" s="338"/>
      <c r="F28" s="338"/>
      <c r="G28" s="391" t="str">
        <f t="shared" si="1"/>
        <v/>
      </c>
    </row>
    <row r="29" spans="1:8" ht="21" customHeight="1">
      <c r="A29" s="229"/>
      <c r="B29" s="338"/>
      <c r="C29" s="338"/>
      <c r="D29" s="338" t="str">
        <f t="shared" si="0"/>
        <v/>
      </c>
      <c r="E29" s="338"/>
      <c r="F29" s="338"/>
      <c r="G29" s="391" t="str">
        <f t="shared" si="1"/>
        <v/>
      </c>
    </row>
    <row r="30" spans="1:8" ht="21" customHeight="1">
      <c r="A30" s="229"/>
      <c r="B30" s="338"/>
      <c r="C30" s="338"/>
      <c r="D30" s="338" t="str">
        <f t="shared" si="0"/>
        <v/>
      </c>
      <c r="E30" s="338"/>
      <c r="F30" s="338"/>
      <c r="G30" s="391" t="str">
        <f t="shared" si="1"/>
        <v/>
      </c>
    </row>
    <row r="31" spans="1:8" ht="21" customHeight="1" thickBot="1">
      <c r="A31" s="229"/>
      <c r="B31" s="338"/>
      <c r="C31" s="338"/>
      <c r="D31" s="338" t="str">
        <f t="shared" si="0"/>
        <v/>
      </c>
      <c r="E31" s="338"/>
      <c r="F31" s="338"/>
      <c r="G31" s="391" t="str">
        <f t="shared" si="1"/>
        <v/>
      </c>
    </row>
    <row r="32" spans="1:8" ht="21" customHeight="1" thickBot="1">
      <c r="A32" s="230" t="s">
        <v>1858</v>
      </c>
      <c r="B32" s="341">
        <f>SUM(B9:B31)</f>
        <v>26308672</v>
      </c>
      <c r="C32" s="341">
        <f>SUM(C9:C31)</f>
        <v>5041474.129999998</v>
      </c>
      <c r="D32" s="341">
        <f>IF($A32="","",B32+C32)</f>
        <v>31350146.129999999</v>
      </c>
      <c r="E32" s="341">
        <f>SUM(E9:E31)</f>
        <v>28699927.900000002</v>
      </c>
      <c r="F32" s="341">
        <f>SUM(F9:F31)</f>
        <v>28685596.810000002</v>
      </c>
      <c r="G32" s="351">
        <f>IF($A32="","",D32-E32)</f>
        <v>2650218.2299999967</v>
      </c>
      <c r="H32" s="215"/>
    </row>
    <row r="33" spans="8:8">
      <c r="H33" s="215"/>
    </row>
    <row r="34" spans="8:8">
      <c r="H34" s="215"/>
    </row>
    <row r="35" spans="8:8">
      <c r="H35" s="215"/>
    </row>
    <row r="36" spans="8:8">
      <c r="H36" s="215"/>
    </row>
    <row r="37" spans="8:8">
      <c r="H37" s="215"/>
    </row>
  </sheetData>
  <sheetProtection formatColumns="0" formatRows="0" insertRows="0" deleteColumns="0" deleteRows="0"/>
  <mergeCells count="8">
    <mergeCell ref="A6:A8"/>
    <mergeCell ref="A1:G1"/>
    <mergeCell ref="A2:G2"/>
    <mergeCell ref="A3:G3"/>
    <mergeCell ref="A4:G4"/>
    <mergeCell ref="A5:E5"/>
    <mergeCell ref="B6:F6"/>
    <mergeCell ref="G6:G7"/>
  </mergeCells>
  <printOptions horizontalCentered="1"/>
  <pageMargins left="0.51181102362204722" right="0.15748031496062992" top="0.74803149606299213" bottom="0.74803149606299213" header="0.31496062992125984" footer="0.31496062992125984"/>
  <pageSetup scale="7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35"/>
  <sheetViews>
    <sheetView view="pageBreakPreview" topLeftCell="A19" zoomScaleSheetLayoutView="100" workbookViewId="0">
      <selection activeCell="E34" sqref="E34"/>
    </sheetView>
  </sheetViews>
  <sheetFormatPr baseColWidth="10" defaultColWidth="11.5" defaultRowHeight="15"/>
  <cols>
    <col min="1" max="1" width="32.5" customWidth="1"/>
    <col min="2" max="2" width="12.1640625" customWidth="1"/>
    <col min="3" max="3" width="13.1640625" customWidth="1"/>
    <col min="4" max="4" width="12.5" customWidth="1"/>
    <col min="5" max="5" width="12.83203125" customWidth="1"/>
    <col min="6" max="6" width="14" customWidth="1"/>
    <col min="7" max="7" width="15.5" customWidth="1"/>
  </cols>
  <sheetData>
    <row r="1" spans="1:7" s="393" customFormat="1" ht="16">
      <c r="A1" s="1204" t="str">
        <f>'CPCA-I-01'!A1:G1</f>
        <v>UNIVERSIDAD TECNOLÓGICA DE GUAYMAS</v>
      </c>
      <c r="B1" s="1205"/>
      <c r="C1" s="1205"/>
      <c r="D1" s="1205"/>
      <c r="E1" s="1205"/>
      <c r="F1" s="1205"/>
      <c r="G1" s="1206"/>
    </row>
    <row r="2" spans="1:7" s="393" customFormat="1" ht="11">
      <c r="A2" s="1207" t="s">
        <v>521</v>
      </c>
      <c r="B2" s="1208"/>
      <c r="C2" s="1208"/>
      <c r="D2" s="1208"/>
      <c r="E2" s="1208"/>
      <c r="F2" s="1208"/>
      <c r="G2" s="1209"/>
    </row>
    <row r="3" spans="1:7" s="393" customFormat="1" ht="11">
      <c r="A3" s="1207" t="s">
        <v>621</v>
      </c>
      <c r="B3" s="1208"/>
      <c r="C3" s="1208"/>
      <c r="D3" s="1208"/>
      <c r="E3" s="1208"/>
      <c r="F3" s="1208"/>
      <c r="G3" s="1209"/>
    </row>
    <row r="4" spans="1:7" s="393" customFormat="1" ht="11">
      <c r="A4" s="1207" t="str">
        <f>'CPCA-I-03'!A3:D3</f>
        <v>Del 01 de Enero al 31 de Diciembre 2024</v>
      </c>
      <c r="B4" s="1208"/>
      <c r="C4" s="1208"/>
      <c r="D4" s="1208"/>
      <c r="E4" s="1208"/>
      <c r="F4" s="1208"/>
      <c r="G4" s="1209"/>
    </row>
    <row r="5" spans="1:7" s="393" customFormat="1" ht="20.25" customHeight="1" thickBot="1">
      <c r="A5" s="1210" t="s">
        <v>1860</v>
      </c>
      <c r="B5" s="1211"/>
      <c r="C5" s="1211"/>
      <c r="D5" s="1211"/>
      <c r="E5" s="1211"/>
      <c r="F5" s="1211"/>
      <c r="G5" s="1212"/>
    </row>
    <row r="6" spans="1:7" s="393" customFormat="1" ht="12" thickBot="1">
      <c r="A6" s="1199" t="s">
        <v>83</v>
      </c>
      <c r="B6" s="1201" t="s">
        <v>523</v>
      </c>
      <c r="C6" s="1202"/>
      <c r="D6" s="1202"/>
      <c r="E6" s="1202"/>
      <c r="F6" s="1203"/>
      <c r="G6" s="1199" t="s">
        <v>524</v>
      </c>
    </row>
    <row r="7" spans="1:7" s="393" customFormat="1" ht="25" thickBot="1">
      <c r="A7" s="1200"/>
      <c r="B7" s="631" t="s">
        <v>525</v>
      </c>
      <c r="C7" s="631" t="s">
        <v>398</v>
      </c>
      <c r="D7" s="631" t="s">
        <v>399</v>
      </c>
      <c r="E7" s="631" t="s">
        <v>400</v>
      </c>
      <c r="F7" s="631" t="s">
        <v>622</v>
      </c>
      <c r="G7" s="1200"/>
    </row>
    <row r="8" spans="1:7" s="393" customFormat="1" ht="12">
      <c r="A8" s="469" t="s">
        <v>623</v>
      </c>
      <c r="B8" s="576"/>
      <c r="C8" s="576"/>
      <c r="D8" s="576"/>
      <c r="E8" s="576"/>
      <c r="F8" s="576"/>
      <c r="G8" s="576"/>
    </row>
    <row r="9" spans="1:7" s="393" customFormat="1" ht="12">
      <c r="A9" s="469" t="s">
        <v>624</v>
      </c>
      <c r="B9" s="553">
        <f>SUM(B10:B17)</f>
        <v>0</v>
      </c>
      <c r="C9" s="553">
        <f t="shared" ref="C9:F9" si="0">SUM(C10:C17)</f>
        <v>0</v>
      </c>
      <c r="D9" s="553">
        <f t="shared" si="0"/>
        <v>0</v>
      </c>
      <c r="E9" s="553">
        <f t="shared" si="0"/>
        <v>0</v>
      </c>
      <c r="F9" s="553">
        <f t="shared" si="0"/>
        <v>0</v>
      </c>
      <c r="G9" s="553">
        <f t="shared" ref="G9:G17" si="1">+D9-E10</f>
        <v>0</v>
      </c>
    </row>
    <row r="10" spans="1:7" s="393" customFormat="1" ht="14">
      <c r="A10" s="966" t="s">
        <v>1994</v>
      </c>
      <c r="B10" s="967"/>
      <c r="C10" s="967"/>
      <c r="D10" s="553">
        <f>B10+C10</f>
        <v>0</v>
      </c>
      <c r="E10" s="967"/>
      <c r="F10" s="967"/>
      <c r="G10" s="553">
        <f t="shared" si="1"/>
        <v>0</v>
      </c>
    </row>
    <row r="11" spans="1:7" s="393" customFormat="1" ht="14">
      <c r="A11" s="966" t="s">
        <v>1995</v>
      </c>
      <c r="B11" s="956"/>
      <c r="C11" s="956"/>
      <c r="D11" s="553">
        <f t="shared" ref="D11:D17" si="2">B11+C11</f>
        <v>0</v>
      </c>
      <c r="E11" s="956"/>
      <c r="F11" s="956"/>
      <c r="G11" s="553">
        <f t="shared" si="1"/>
        <v>0</v>
      </c>
    </row>
    <row r="12" spans="1:7" s="393" customFormat="1" ht="14">
      <c r="A12" s="966" t="s">
        <v>1996</v>
      </c>
      <c r="B12" s="956"/>
      <c r="C12" s="956"/>
      <c r="D12" s="553">
        <f t="shared" si="2"/>
        <v>0</v>
      </c>
      <c r="E12" s="956"/>
      <c r="F12" s="956"/>
      <c r="G12" s="553">
        <f t="shared" si="1"/>
        <v>0</v>
      </c>
    </row>
    <row r="13" spans="1:7" s="393" customFormat="1" ht="28">
      <c r="A13" s="966" t="s">
        <v>1997</v>
      </c>
      <c r="B13" s="956"/>
      <c r="C13" s="956"/>
      <c r="D13" s="553">
        <f t="shared" si="2"/>
        <v>0</v>
      </c>
      <c r="E13" s="956"/>
      <c r="F13" s="956"/>
      <c r="G13" s="553">
        <f t="shared" si="1"/>
        <v>0</v>
      </c>
    </row>
    <row r="14" spans="1:7" s="393" customFormat="1" ht="14">
      <c r="A14" s="966" t="s">
        <v>1998</v>
      </c>
      <c r="B14" s="956"/>
      <c r="C14" s="956"/>
      <c r="D14" s="553">
        <f t="shared" si="2"/>
        <v>0</v>
      </c>
      <c r="E14" s="956"/>
      <c r="F14" s="956"/>
      <c r="G14" s="553">
        <f t="shared" si="1"/>
        <v>0</v>
      </c>
    </row>
    <row r="15" spans="1:7" s="393" customFormat="1" ht="14">
      <c r="A15" s="966" t="s">
        <v>1999</v>
      </c>
      <c r="B15" s="956"/>
      <c r="C15" s="956"/>
      <c r="D15" s="553">
        <f t="shared" si="2"/>
        <v>0</v>
      </c>
      <c r="E15" s="956"/>
      <c r="F15" s="956"/>
      <c r="G15" s="553">
        <f t="shared" si="1"/>
        <v>0</v>
      </c>
    </row>
    <row r="16" spans="1:7" s="393" customFormat="1" ht="14">
      <c r="A16" s="966" t="s">
        <v>2000</v>
      </c>
      <c r="B16" s="956"/>
      <c r="C16" s="956"/>
      <c r="D16" s="553">
        <f t="shared" si="2"/>
        <v>0</v>
      </c>
      <c r="E16" s="956"/>
      <c r="F16" s="956"/>
      <c r="G16" s="553">
        <f t="shared" si="1"/>
        <v>0</v>
      </c>
    </row>
    <row r="17" spans="1:8" s="393" customFormat="1" ht="14">
      <c r="A17" s="966" t="s">
        <v>2001</v>
      </c>
      <c r="B17" s="956"/>
      <c r="C17" s="956"/>
      <c r="D17" s="553">
        <f t="shared" si="2"/>
        <v>0</v>
      </c>
      <c r="E17" s="956"/>
      <c r="F17" s="956"/>
      <c r="G17" s="553">
        <f t="shared" si="1"/>
        <v>0</v>
      </c>
    </row>
    <row r="18" spans="1:8" s="393" customFormat="1" ht="11">
      <c r="A18" s="470"/>
      <c r="B18" s="553"/>
      <c r="C18" s="553"/>
      <c r="D18" s="553"/>
      <c r="E18" s="553"/>
      <c r="F18" s="553"/>
      <c r="G18" s="553"/>
    </row>
    <row r="19" spans="1:8" s="393" customFormat="1" ht="12">
      <c r="A19" s="478" t="s">
        <v>625</v>
      </c>
      <c r="B19" s="553"/>
      <c r="C19" s="553"/>
      <c r="D19" s="553"/>
      <c r="E19" s="553"/>
      <c r="F19" s="553"/>
      <c r="G19" s="553"/>
    </row>
    <row r="20" spans="1:8" s="393" customFormat="1" ht="12">
      <c r="A20" s="478" t="s">
        <v>626</v>
      </c>
      <c r="B20" s="553">
        <f>SUM(B21:B28)</f>
        <v>26308672</v>
      </c>
      <c r="C20" s="553">
        <f t="shared" ref="C20:G20" si="3">SUM(C21:C28)</f>
        <v>5041474.129999998</v>
      </c>
      <c r="D20" s="553">
        <f t="shared" si="3"/>
        <v>31350146.130000003</v>
      </c>
      <c r="E20" s="553">
        <f t="shared" si="3"/>
        <v>28699927.900000002</v>
      </c>
      <c r="F20" s="553">
        <f t="shared" si="3"/>
        <v>28685596.810000002</v>
      </c>
      <c r="G20" s="553">
        <f t="shared" si="3"/>
        <v>2650218.2300000023</v>
      </c>
    </row>
    <row r="21" spans="1:8" s="393" customFormat="1" ht="14">
      <c r="A21" s="966" t="s">
        <v>1994</v>
      </c>
      <c r="B21" s="967">
        <v>2313455.0299999998</v>
      </c>
      <c r="C21" s="967">
        <v>178271.32</v>
      </c>
      <c r="D21" s="553">
        <f t="shared" ref="D21:D28" si="4">B21+C21</f>
        <v>2491726.3499999996</v>
      </c>
      <c r="E21" s="967">
        <v>2243290.19</v>
      </c>
      <c r="F21" s="967">
        <v>2239349.19</v>
      </c>
      <c r="G21" s="553">
        <f>+D21-E21</f>
        <v>248436.15999999968</v>
      </c>
    </row>
    <row r="22" spans="1:8" s="393" customFormat="1" ht="14">
      <c r="A22" s="966" t="s">
        <v>1995</v>
      </c>
      <c r="B22" s="956">
        <v>1302671.3600000001</v>
      </c>
      <c r="C22" s="956">
        <v>-66003.16</v>
      </c>
      <c r="D22" s="553">
        <f t="shared" si="4"/>
        <v>1236668.2000000002</v>
      </c>
      <c r="E22" s="956">
        <v>1052848.99</v>
      </c>
      <c r="F22" s="956">
        <v>1052848.99</v>
      </c>
      <c r="G22" s="553">
        <f t="shared" ref="G22:G28" si="5">+D22-E22</f>
        <v>183819.2100000002</v>
      </c>
    </row>
    <row r="23" spans="1:8" s="393" customFormat="1" ht="14">
      <c r="A23" s="966" t="s">
        <v>1996</v>
      </c>
      <c r="B23" s="956">
        <v>1387767.46</v>
      </c>
      <c r="C23" s="956">
        <v>96471.87</v>
      </c>
      <c r="D23" s="553">
        <f t="shared" si="4"/>
        <v>1484239.33</v>
      </c>
      <c r="E23" s="956">
        <v>1269274.78</v>
      </c>
      <c r="F23" s="956">
        <v>1269274.78</v>
      </c>
      <c r="G23" s="553">
        <f t="shared" si="5"/>
        <v>214964.55000000005</v>
      </c>
    </row>
    <row r="24" spans="1:8" s="393" customFormat="1" ht="28">
      <c r="A24" s="966" t="s">
        <v>1997</v>
      </c>
      <c r="B24" s="956">
        <v>0</v>
      </c>
      <c r="C24" s="956">
        <v>16456302.460000001</v>
      </c>
      <c r="D24" s="553">
        <f t="shared" si="4"/>
        <v>16456302.460000001</v>
      </c>
      <c r="E24" s="956">
        <v>15867619.539999999</v>
      </c>
      <c r="F24" s="956">
        <v>15867619.539999999</v>
      </c>
      <c r="G24" s="553">
        <f t="shared" si="5"/>
        <v>588682.92000000179</v>
      </c>
    </row>
    <row r="25" spans="1:8" s="393" customFormat="1" ht="14">
      <c r="A25" s="966" t="s">
        <v>1998</v>
      </c>
      <c r="B25" s="956">
        <v>5921069.7000000002</v>
      </c>
      <c r="C25" s="956">
        <v>1224710.03</v>
      </c>
      <c r="D25" s="553">
        <f t="shared" si="4"/>
        <v>7145779.7300000004</v>
      </c>
      <c r="E25" s="956">
        <v>6861904.8700000001</v>
      </c>
      <c r="F25" s="956">
        <v>6851514.7800000003</v>
      </c>
      <c r="G25" s="553">
        <f t="shared" si="5"/>
        <v>283874.86000000034</v>
      </c>
    </row>
    <row r="26" spans="1:8" s="393" customFormat="1" ht="14">
      <c r="A26" s="966" t="s">
        <v>1999</v>
      </c>
      <c r="B26" s="956">
        <v>13581742.460000001</v>
      </c>
      <c r="C26" s="956">
        <v>-12692796.720000001</v>
      </c>
      <c r="D26" s="553">
        <f t="shared" si="4"/>
        <v>888945.74000000022</v>
      </c>
      <c r="E26" s="956">
        <v>0</v>
      </c>
      <c r="F26" s="956">
        <v>0</v>
      </c>
      <c r="G26" s="553">
        <f t="shared" si="5"/>
        <v>888945.74000000022</v>
      </c>
    </row>
    <row r="27" spans="1:8" s="393" customFormat="1" ht="14">
      <c r="A27" s="966" t="s">
        <v>2000</v>
      </c>
      <c r="B27" s="956">
        <v>1308596.3799999999</v>
      </c>
      <c r="C27" s="956">
        <v>-71319.69</v>
      </c>
      <c r="D27" s="553">
        <f t="shared" si="4"/>
        <v>1237276.69</v>
      </c>
      <c r="E27" s="956">
        <v>995782.82</v>
      </c>
      <c r="F27" s="956">
        <v>995782.82</v>
      </c>
      <c r="G27" s="553">
        <f t="shared" si="5"/>
        <v>241493.87</v>
      </c>
    </row>
    <row r="28" spans="1:8" s="393" customFormat="1" ht="14">
      <c r="A28" s="966" t="s">
        <v>2001</v>
      </c>
      <c r="B28" s="956">
        <v>493369.61</v>
      </c>
      <c r="C28" s="956">
        <v>-84161.98</v>
      </c>
      <c r="D28" s="553">
        <f t="shared" si="4"/>
        <v>409207.63</v>
      </c>
      <c r="E28" s="956">
        <v>409206.71</v>
      </c>
      <c r="F28" s="956">
        <v>409206.71</v>
      </c>
      <c r="G28" s="553">
        <f t="shared" si="5"/>
        <v>0.91999999998370185</v>
      </c>
    </row>
    <row r="29" spans="1:8" s="393" customFormat="1" ht="11">
      <c r="A29" s="552"/>
      <c r="B29" s="553"/>
      <c r="C29" s="553"/>
      <c r="D29" s="553"/>
      <c r="E29" s="553"/>
      <c r="F29" s="553"/>
      <c r="G29" s="553"/>
    </row>
    <row r="30" spans="1:8" s="393" customFormat="1" ht="12">
      <c r="A30" s="469" t="s">
        <v>604</v>
      </c>
      <c r="B30" s="553">
        <f t="shared" ref="B30:G30" si="6">+B9+B20</f>
        <v>26308672</v>
      </c>
      <c r="C30" s="553">
        <f t="shared" si="6"/>
        <v>5041474.129999998</v>
      </c>
      <c r="D30" s="553">
        <f t="shared" si="6"/>
        <v>31350146.130000003</v>
      </c>
      <c r="E30" s="553">
        <f>+E10+E20</f>
        <v>28699927.900000002</v>
      </c>
      <c r="F30" s="553">
        <f>+F10+F20</f>
        <v>28685596.810000002</v>
      </c>
      <c r="G30" s="553">
        <f t="shared" si="6"/>
        <v>2650218.2300000023</v>
      </c>
      <c r="H30" s="577" t="str">
        <f>IF((B30-'CPCA-II-07'!B32)&gt;0.9,"ERROR!!!!! EL MONTO NO COINCIDE CON LO REPORTADO EN EL FORMATO ETCA-II-07 EN EL TOTAL DEL GASTO","")</f>
        <v/>
      </c>
    </row>
    <row r="31" spans="1:8" ht="16" thickBot="1">
      <c r="A31" s="536"/>
      <c r="B31" s="538"/>
      <c r="C31" s="538"/>
      <c r="D31" s="538"/>
      <c r="E31" s="538"/>
      <c r="F31" s="538"/>
      <c r="G31" s="538"/>
      <c r="H31" s="389" t="str">
        <f>IF((C30-'CPCA-II-07'!C32)&gt;0.9,"ERROR!!!!! EL MONTO NO COINCIDE CON LO REPORTADO EN EL FORMATO ETCA-II-07 EN EL TOTAL DEL GASTO","")</f>
        <v/>
      </c>
    </row>
    <row r="32" spans="1:8">
      <c r="H32" s="389" t="str">
        <f>IF((D30-'CPCA-II-07'!D32)&gt;0.9,"ERROR!!!!! EL MONTO NO COINCIDE CON LO REPORTADO EN EL FORMATO ETCA-II-07 EN EL TOTAL DEL GASTO","")</f>
        <v/>
      </c>
    </row>
    <row r="33" spans="8:8">
      <c r="H33" s="389" t="str">
        <f>IF((D30-'CPCA-II-07'!D32)&gt;0.9,"ERROR!!!!! EL MONTO NO COINCIDE CON LO REPORTADO EN EL FORMATO ETCA-II-07 EN EL TOTAL DEL GASTO","")</f>
        <v/>
      </c>
    </row>
    <row r="34" spans="8:8">
      <c r="H34" s="389" t="str">
        <f>IF((F30-'CPCA-II-07'!F32)&gt;0.9,"ERROR!!!!! EL MONTO NO COINCIDE CON LO REPORTADO EN EL FORMATO ETCA-II-07 EN EL TOTAL DEL GASTO","")</f>
        <v/>
      </c>
    </row>
    <row r="35" spans="8:8">
      <c r="H35" s="389" t="str">
        <f>IF((G30-'CPCA-II-07'!G32)&gt;0.9,"ERROR!!!!! EL MONTO NO COINCIDE CON LO REPORTADO EN EL FORMATO ETCA-II-07 EN EL TOTAL DEL GASTO","")</f>
        <v/>
      </c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35433070866141736" bottom="0.35433070866141736" header="0.31496062992125984" footer="0.31496062992125984"/>
  <pageSetup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H22"/>
  <sheetViews>
    <sheetView view="pageBreakPreview" topLeftCell="A6" zoomScaleSheetLayoutView="100" workbookViewId="0">
      <selection activeCell="D17" sqref="D17"/>
    </sheetView>
  </sheetViews>
  <sheetFormatPr baseColWidth="10" defaultColWidth="11.33203125" defaultRowHeight="14"/>
  <cols>
    <col min="1" max="1" width="39.83203125" style="88" customWidth="1"/>
    <col min="2" max="7" width="13.6640625" style="88" customWidth="1"/>
    <col min="8" max="16384" width="11.33203125" style="88"/>
  </cols>
  <sheetData>
    <row r="1" spans="1:8" ht="16">
      <c r="A1" s="1023" t="str">
        <f>'CPCA-I-01'!A1:G1</f>
        <v>UNIVERSIDAD TECNOLÓGICA DE GUAYMAS</v>
      </c>
      <c r="B1" s="1023"/>
      <c r="C1" s="1023"/>
      <c r="D1" s="1023"/>
      <c r="E1" s="1023"/>
      <c r="F1" s="1023"/>
      <c r="G1" s="1023"/>
    </row>
    <row r="2" spans="1:8" s="129" customFormat="1" ht="16">
      <c r="A2" s="1023" t="s">
        <v>465</v>
      </c>
      <c r="B2" s="1023"/>
      <c r="C2" s="1023"/>
      <c r="D2" s="1023"/>
      <c r="E2" s="1023"/>
      <c r="F2" s="1023"/>
      <c r="G2" s="1023"/>
    </row>
    <row r="3" spans="1:8" s="129" customFormat="1">
      <c r="A3" s="1216" t="s">
        <v>1688</v>
      </c>
      <c r="B3" s="1216"/>
      <c r="C3" s="1216"/>
      <c r="D3" s="1216"/>
      <c r="E3" s="1216"/>
      <c r="F3" s="1216"/>
      <c r="G3" s="1216"/>
    </row>
    <row r="4" spans="1:8" s="129" customFormat="1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</row>
    <row r="5" spans="1:8" s="129" customFormat="1" ht="15" thickBot="1">
      <c r="A5" s="1162" t="s">
        <v>1861</v>
      </c>
      <c r="B5" s="1162"/>
      <c r="C5" s="1162"/>
      <c r="D5" s="1162"/>
      <c r="E5" s="1162"/>
      <c r="F5" s="38"/>
      <c r="G5" s="327"/>
    </row>
    <row r="6" spans="1:8" s="225" customFormat="1" ht="24" customHeight="1" thickBot="1">
      <c r="A6" s="1213" t="s">
        <v>243</v>
      </c>
      <c r="B6" s="1217" t="s">
        <v>523</v>
      </c>
      <c r="C6" s="1218"/>
      <c r="D6" s="1218"/>
      <c r="E6" s="1218"/>
      <c r="F6" s="1219"/>
      <c r="G6" s="1220" t="s">
        <v>471</v>
      </c>
    </row>
    <row r="7" spans="1:8" s="225" customFormat="1" ht="30" customHeight="1">
      <c r="A7" s="1214"/>
      <c r="B7" s="232" t="s">
        <v>1686</v>
      </c>
      <c r="C7" s="232" t="s">
        <v>398</v>
      </c>
      <c r="D7" s="232" t="s">
        <v>527</v>
      </c>
      <c r="E7" s="232" t="s">
        <v>400</v>
      </c>
      <c r="F7" s="232" t="s">
        <v>1687</v>
      </c>
      <c r="G7" s="1221"/>
    </row>
    <row r="8" spans="1:8" s="231" customFormat="1" ht="15.75" customHeight="1" thickBot="1">
      <c r="A8" s="1215"/>
      <c r="B8" s="226"/>
      <c r="C8" s="226"/>
      <c r="D8" s="226"/>
      <c r="E8" s="226"/>
      <c r="F8" s="226"/>
      <c r="G8" s="227"/>
    </row>
    <row r="9" spans="1:8" ht="30" customHeight="1">
      <c r="A9" s="392"/>
      <c r="B9" s="234"/>
      <c r="C9" s="234"/>
      <c r="D9" s="234"/>
      <c r="E9" s="234"/>
      <c r="F9" s="234"/>
      <c r="G9" s="235"/>
    </row>
    <row r="10" spans="1:8" ht="30" customHeight="1">
      <c r="A10" s="221" t="s">
        <v>627</v>
      </c>
      <c r="B10" s="949">
        <v>26308672</v>
      </c>
      <c r="C10" s="949">
        <v>5041474.13</v>
      </c>
      <c r="D10" s="346">
        <f>B10+C10</f>
        <v>31350146.129999999</v>
      </c>
      <c r="E10" s="949">
        <v>28699927.899999999</v>
      </c>
      <c r="F10" s="949">
        <v>28685596.809999999</v>
      </c>
      <c r="G10" s="347">
        <f>D10-E10</f>
        <v>2650218.2300000004</v>
      </c>
    </row>
    <row r="11" spans="1:8" ht="30" customHeight="1">
      <c r="A11" s="221" t="s">
        <v>628</v>
      </c>
      <c r="B11" s="345"/>
      <c r="C11" s="345"/>
      <c r="D11" s="346">
        <f>B11+C11</f>
        <v>0</v>
      </c>
      <c r="E11" s="345"/>
      <c r="F11" s="345"/>
      <c r="G11" s="347">
        <f>D11-E11</f>
        <v>0</v>
      </c>
    </row>
    <row r="12" spans="1:8" ht="30" customHeight="1">
      <c r="A12" s="221" t="s">
        <v>629</v>
      </c>
      <c r="B12" s="345"/>
      <c r="C12" s="345"/>
      <c r="D12" s="346">
        <f>B12+C12</f>
        <v>0</v>
      </c>
      <c r="E12" s="345"/>
      <c r="F12" s="345"/>
      <c r="G12" s="347">
        <f>D12-E12</f>
        <v>0</v>
      </c>
    </row>
    <row r="13" spans="1:8" ht="30" customHeight="1">
      <c r="A13" s="221" t="s">
        <v>630</v>
      </c>
      <c r="B13" s="345"/>
      <c r="C13" s="345"/>
      <c r="D13" s="346">
        <f>B13+C13</f>
        <v>0</v>
      </c>
      <c r="E13" s="345"/>
      <c r="F13" s="345"/>
      <c r="G13" s="347">
        <f>D13-E13</f>
        <v>0</v>
      </c>
    </row>
    <row r="14" spans="1:8" ht="30" customHeight="1" thickBot="1">
      <c r="A14" s="163"/>
      <c r="B14" s="352"/>
      <c r="C14" s="352"/>
      <c r="D14" s="352"/>
      <c r="E14" s="352"/>
      <c r="F14" s="352"/>
      <c r="G14" s="353"/>
    </row>
    <row r="15" spans="1:8" s="225" customFormat="1" ht="30" customHeight="1" thickBot="1">
      <c r="A15" s="630" t="s">
        <v>1858</v>
      </c>
      <c r="B15" s="354">
        <f>SUM(B10:B13)</f>
        <v>26308672</v>
      </c>
      <c r="C15" s="354">
        <f>SUM(C10:C13)</f>
        <v>5041474.13</v>
      </c>
      <c r="D15" s="354">
        <f>B15+C15</f>
        <v>31350146.129999999</v>
      </c>
      <c r="E15" s="354">
        <f>SUM(E10:E13)</f>
        <v>28699927.899999999</v>
      </c>
      <c r="F15" s="354">
        <f>SUM(F10:F13)</f>
        <v>28685596.809999999</v>
      </c>
      <c r="G15" s="355">
        <f>D15-E15</f>
        <v>2650218.2300000004</v>
      </c>
      <c r="H15" s="389"/>
    </row>
    <row r="16" spans="1:8" s="225" customFormat="1" ht="30" customHeight="1">
      <c r="A16" s="375"/>
      <c r="B16" s="376"/>
      <c r="C16" s="376"/>
      <c r="D16" s="376"/>
      <c r="E16" s="376"/>
      <c r="F16" s="376"/>
      <c r="G16" s="376"/>
      <c r="H16" s="389"/>
    </row>
    <row r="17" spans="1:8" s="225" customFormat="1" ht="30" customHeight="1">
      <c r="A17" s="375"/>
      <c r="B17" s="376"/>
      <c r="C17" s="376"/>
      <c r="D17" s="376"/>
      <c r="E17" s="376"/>
      <c r="F17" s="376"/>
      <c r="G17" s="376"/>
      <c r="H17" s="389"/>
    </row>
    <row r="18" spans="1:8" s="225" customFormat="1" ht="18" customHeight="1">
      <c r="A18" s="375"/>
      <c r="B18" s="376"/>
      <c r="C18" s="376"/>
      <c r="D18" s="376"/>
      <c r="E18" s="376"/>
      <c r="F18" s="376"/>
      <c r="G18" s="376"/>
      <c r="H18" s="389"/>
    </row>
    <row r="19" spans="1:8" s="225" customFormat="1" ht="18" customHeight="1">
      <c r="A19" s="375"/>
      <c r="B19" s="376"/>
      <c r="C19" s="376"/>
      <c r="D19" s="376"/>
      <c r="E19" s="376"/>
      <c r="F19" s="376"/>
      <c r="G19" s="376"/>
      <c r="H19" s="389"/>
    </row>
    <row r="20" spans="1:8">
      <c r="H20" s="389"/>
    </row>
    <row r="21" spans="1:8">
      <c r="H21" s="389"/>
    </row>
    <row r="22" spans="1:8">
      <c r="H22" s="389"/>
    </row>
  </sheetData>
  <sheetProtection formatColumns="0" formatRows="0" insertHyperlinks="0"/>
  <mergeCells count="8">
    <mergeCell ref="A6:A8"/>
    <mergeCell ref="A4:G4"/>
    <mergeCell ref="A1:G1"/>
    <mergeCell ref="A2:G2"/>
    <mergeCell ref="A3:G3"/>
    <mergeCell ref="A5:E5"/>
    <mergeCell ref="B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92D050"/>
    <pageSetUpPr fitToPage="1"/>
  </sheetPr>
  <dimension ref="A1:H31"/>
  <sheetViews>
    <sheetView view="pageBreakPreview" topLeftCell="A7" zoomScaleSheetLayoutView="100" workbookViewId="0">
      <selection activeCell="D26" sqref="D26"/>
    </sheetView>
  </sheetViews>
  <sheetFormatPr baseColWidth="10" defaultColWidth="11.33203125" defaultRowHeight="14"/>
  <cols>
    <col min="1" max="1" width="39.83203125" style="88" customWidth="1"/>
    <col min="2" max="7" width="13.6640625" style="88" customWidth="1"/>
    <col min="8" max="16384" width="11.33203125" style="88"/>
  </cols>
  <sheetData>
    <row r="1" spans="1:7">
      <c r="A1" s="1216" t="str">
        <f>'CPCA-I-01'!A1:G1</f>
        <v>UNIVERSIDAD TECNOLÓGICA DE GUAYMAS</v>
      </c>
      <c r="B1" s="1216"/>
      <c r="C1" s="1216"/>
      <c r="D1" s="1216"/>
      <c r="E1" s="1216"/>
      <c r="F1" s="1216"/>
      <c r="G1" s="1216"/>
    </row>
    <row r="2" spans="1:7">
      <c r="A2" s="1216" t="s">
        <v>465</v>
      </c>
      <c r="B2" s="1216"/>
      <c r="C2" s="1216"/>
      <c r="D2" s="1216"/>
      <c r="E2" s="1216"/>
      <c r="F2" s="1216"/>
      <c r="G2" s="1216"/>
    </row>
    <row r="3" spans="1:7">
      <c r="A3" s="1216" t="s">
        <v>621</v>
      </c>
      <c r="B3" s="1216"/>
      <c r="C3" s="1216"/>
      <c r="D3" s="1216"/>
      <c r="E3" s="1216"/>
      <c r="F3" s="1216"/>
      <c r="G3" s="1216"/>
    </row>
    <row r="4" spans="1:7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</row>
    <row r="5" spans="1:7" ht="15" thickBot="1">
      <c r="A5" s="1162" t="s">
        <v>1862</v>
      </c>
      <c r="B5" s="1162"/>
      <c r="C5" s="1162"/>
      <c r="D5" s="1162"/>
      <c r="E5" s="1162"/>
      <c r="F5" s="38"/>
      <c r="G5" s="327"/>
    </row>
    <row r="6" spans="1:7" s="218" customFormat="1" ht="15.75" customHeight="1" thickBot="1">
      <c r="A6" s="1222" t="s">
        <v>243</v>
      </c>
      <c r="B6" s="1225" t="s">
        <v>523</v>
      </c>
      <c r="C6" s="1226"/>
      <c r="D6" s="1226"/>
      <c r="E6" s="1226"/>
      <c r="F6" s="1227"/>
      <c r="G6" s="1228" t="s">
        <v>471</v>
      </c>
    </row>
    <row r="7" spans="1:7" s="218" customFormat="1" ht="26">
      <c r="A7" s="1223"/>
      <c r="B7" s="238" t="s">
        <v>1689</v>
      </c>
      <c r="C7" s="238" t="s">
        <v>398</v>
      </c>
      <c r="D7" s="238" t="s">
        <v>1683</v>
      </c>
      <c r="E7" s="238" t="s">
        <v>709</v>
      </c>
      <c r="F7" s="238" t="s">
        <v>1680</v>
      </c>
      <c r="G7" s="1229"/>
    </row>
    <row r="8" spans="1:7" s="218" customFormat="1" ht="15.75" customHeight="1" thickBot="1">
      <c r="A8" s="1224"/>
      <c r="B8" s="226"/>
      <c r="C8" s="226"/>
      <c r="D8" s="226"/>
      <c r="E8" s="226"/>
      <c r="F8" s="226"/>
      <c r="G8" s="227"/>
    </row>
    <row r="9" spans="1:7">
      <c r="A9" s="233"/>
      <c r="B9" s="236"/>
      <c r="C9" s="236"/>
      <c r="D9" s="237"/>
      <c r="E9" s="236"/>
      <c r="F9" s="236"/>
      <c r="G9" s="239"/>
    </row>
    <row r="10" spans="1:7" ht="28">
      <c r="A10" s="240" t="s">
        <v>631</v>
      </c>
      <c r="B10" s="345"/>
      <c r="C10" s="345"/>
      <c r="D10" s="346">
        <f>IF(A10="","",B10+C10)</f>
        <v>0</v>
      </c>
      <c r="E10" s="345"/>
      <c r="F10" s="345"/>
      <c r="G10" s="347">
        <f>IF(A10="","",D10-E10)</f>
        <v>0</v>
      </c>
    </row>
    <row r="11" spans="1:7" ht="8.25" customHeight="1">
      <c r="A11" s="240"/>
      <c r="B11" s="345"/>
      <c r="C11" s="345"/>
      <c r="D11" s="346" t="str">
        <f t="shared" ref="D11:D22" si="0">IF(A11="","",B11+C11)</f>
        <v/>
      </c>
      <c r="E11" s="345"/>
      <c r="F11" s="345"/>
      <c r="G11" s="347" t="str">
        <f t="shared" ref="G11:G22" si="1">IF(A11="","",D11-E11)</f>
        <v/>
      </c>
    </row>
    <row r="12" spans="1:7">
      <c r="A12" s="240" t="s">
        <v>632</v>
      </c>
      <c r="B12" s="345"/>
      <c r="C12" s="345"/>
      <c r="D12" s="346">
        <f t="shared" si="0"/>
        <v>0</v>
      </c>
      <c r="E12" s="345"/>
      <c r="F12" s="345"/>
      <c r="G12" s="347">
        <f t="shared" si="1"/>
        <v>0</v>
      </c>
    </row>
    <row r="13" spans="1:7" ht="8.25" customHeight="1">
      <c r="A13" s="240"/>
      <c r="B13" s="345"/>
      <c r="C13" s="345"/>
      <c r="D13" s="346" t="str">
        <f t="shared" si="0"/>
        <v/>
      </c>
      <c r="E13" s="345"/>
      <c r="F13" s="345"/>
      <c r="G13" s="347" t="str">
        <f t="shared" si="1"/>
        <v/>
      </c>
    </row>
    <row r="14" spans="1:7" ht="28">
      <c r="A14" s="240" t="s">
        <v>633</v>
      </c>
      <c r="B14" s="345"/>
      <c r="C14" s="345"/>
      <c r="D14" s="346">
        <f t="shared" si="0"/>
        <v>0</v>
      </c>
      <c r="E14" s="345"/>
      <c r="F14" s="345"/>
      <c r="G14" s="347">
        <f t="shared" si="1"/>
        <v>0</v>
      </c>
    </row>
    <row r="15" spans="1:7" ht="8.25" customHeight="1">
      <c r="A15" s="240"/>
      <c r="B15" s="345"/>
      <c r="C15" s="345"/>
      <c r="D15" s="346" t="str">
        <f t="shared" si="0"/>
        <v/>
      </c>
      <c r="E15" s="345"/>
      <c r="F15" s="345"/>
      <c r="G15" s="347" t="str">
        <f t="shared" si="1"/>
        <v/>
      </c>
    </row>
    <row r="16" spans="1:7" ht="28">
      <c r="A16" s="240" t="s">
        <v>634</v>
      </c>
      <c r="B16" s="345"/>
      <c r="C16" s="345"/>
      <c r="D16" s="346">
        <f t="shared" si="0"/>
        <v>0</v>
      </c>
      <c r="E16" s="345"/>
      <c r="F16" s="345"/>
      <c r="G16" s="347">
        <f t="shared" si="1"/>
        <v>0</v>
      </c>
    </row>
    <row r="17" spans="1:8" ht="8.25" customHeight="1">
      <c r="A17" s="240"/>
      <c r="B17" s="345"/>
      <c r="C17" s="345"/>
      <c r="D17" s="346" t="str">
        <f t="shared" si="0"/>
        <v/>
      </c>
      <c r="E17" s="345"/>
      <c r="F17" s="345"/>
      <c r="G17" s="347" t="str">
        <f t="shared" si="1"/>
        <v/>
      </c>
    </row>
    <row r="18" spans="1:8" ht="28">
      <c r="A18" s="240" t="s">
        <v>635</v>
      </c>
      <c r="B18" s="345"/>
      <c r="C18" s="345"/>
      <c r="D18" s="346">
        <f t="shared" si="0"/>
        <v>0</v>
      </c>
      <c r="E18" s="345"/>
      <c r="F18" s="345"/>
      <c r="G18" s="347">
        <f t="shared" si="1"/>
        <v>0</v>
      </c>
    </row>
    <row r="19" spans="1:8" ht="8.25" customHeight="1">
      <c r="A19" s="240"/>
      <c r="B19" s="345"/>
      <c r="C19" s="345"/>
      <c r="D19" s="346" t="str">
        <f t="shared" si="0"/>
        <v/>
      </c>
      <c r="E19" s="345"/>
      <c r="F19" s="345"/>
      <c r="G19" s="347" t="str">
        <f t="shared" si="1"/>
        <v/>
      </c>
    </row>
    <row r="20" spans="1:8" ht="28">
      <c r="A20" s="240" t="s">
        <v>636</v>
      </c>
      <c r="B20" s="345"/>
      <c r="C20" s="345"/>
      <c r="D20" s="346">
        <f t="shared" si="0"/>
        <v>0</v>
      </c>
      <c r="E20" s="345"/>
      <c r="F20" s="345"/>
      <c r="G20" s="347">
        <f t="shared" si="1"/>
        <v>0</v>
      </c>
    </row>
    <row r="21" spans="1:8" ht="8.25" customHeight="1">
      <c r="A21" s="240"/>
      <c r="B21" s="345"/>
      <c r="C21" s="345"/>
      <c r="D21" s="346" t="str">
        <f t="shared" si="0"/>
        <v/>
      </c>
      <c r="E21" s="345"/>
      <c r="F21" s="345"/>
      <c r="G21" s="347" t="str">
        <f t="shared" si="1"/>
        <v/>
      </c>
    </row>
    <row r="22" spans="1:8" ht="29" thickBot="1">
      <c r="A22" s="240" t="s">
        <v>637</v>
      </c>
      <c r="B22" s="345"/>
      <c r="C22" s="345"/>
      <c r="D22" s="346">
        <f t="shared" si="0"/>
        <v>0</v>
      </c>
      <c r="E22" s="345"/>
      <c r="F22" s="345"/>
      <c r="G22" s="347">
        <f t="shared" si="1"/>
        <v>0</v>
      </c>
    </row>
    <row r="23" spans="1:8" ht="25" customHeight="1" thickBot="1">
      <c r="A23" s="230" t="s">
        <v>1858</v>
      </c>
      <c r="B23" s="341">
        <f>SUM(B10:B22)</f>
        <v>0</v>
      </c>
      <c r="C23" s="341">
        <f>SUM(C10:C22)</f>
        <v>0</v>
      </c>
      <c r="D23" s="341">
        <f>IF(A23="","",B23+C23)</f>
        <v>0</v>
      </c>
      <c r="E23" s="341">
        <f>SUM(E10:E22)</f>
        <v>0</v>
      </c>
      <c r="F23" s="341">
        <f>SUM(F10:F22)</f>
        <v>0</v>
      </c>
      <c r="G23" s="351">
        <f>IF(A23="","",D23-E23)</f>
        <v>0</v>
      </c>
      <c r="H23" s="389"/>
    </row>
    <row r="24" spans="1:8" ht="25" customHeight="1">
      <c r="A24" s="404"/>
      <c r="B24" s="405"/>
      <c r="C24" s="405"/>
      <c r="D24" s="405"/>
      <c r="E24" s="405"/>
      <c r="F24" s="405"/>
      <c r="G24" s="405"/>
      <c r="H24" s="389"/>
    </row>
    <row r="25" spans="1:8" ht="25" customHeight="1">
      <c r="A25" s="377"/>
      <c r="B25" s="376"/>
      <c r="C25" s="376"/>
      <c r="D25" s="376"/>
      <c r="E25" s="376"/>
      <c r="F25" s="376"/>
      <c r="G25" s="376"/>
      <c r="H25" s="389"/>
    </row>
    <row r="26" spans="1:8" ht="25" customHeight="1">
      <c r="A26" s="406"/>
      <c r="B26" s="379"/>
      <c r="C26" s="379"/>
      <c r="D26" s="380"/>
      <c r="E26" s="379"/>
      <c r="F26" s="379"/>
      <c r="G26" s="380"/>
      <c r="H26" s="389"/>
    </row>
    <row r="27" spans="1:8" ht="25" customHeight="1">
      <c r="A27" s="406"/>
      <c r="B27" s="379"/>
      <c r="C27" s="379"/>
      <c r="D27" s="380"/>
      <c r="E27" s="379"/>
      <c r="F27" s="379"/>
      <c r="G27" s="380"/>
      <c r="H27" s="389"/>
    </row>
    <row r="28" spans="1:8" ht="25.5" customHeight="1">
      <c r="A28" s="377"/>
      <c r="B28" s="376"/>
      <c r="C28" s="376"/>
      <c r="D28" s="376"/>
      <c r="E28" s="376"/>
      <c r="F28" s="376"/>
      <c r="G28" s="376"/>
      <c r="H28" s="389"/>
    </row>
    <row r="30" spans="1:8">
      <c r="F30" s="225"/>
    </row>
    <row r="31" spans="1:8">
      <c r="F31" s="225"/>
    </row>
  </sheetData>
  <sheetProtection formatColumns="0" formatRows="0" insertHyperlinks="0"/>
  <mergeCells count="8">
    <mergeCell ref="A6:A8"/>
    <mergeCell ref="A1:G1"/>
    <mergeCell ref="A2:G2"/>
    <mergeCell ref="A3:G3"/>
    <mergeCell ref="A4:G4"/>
    <mergeCell ref="A5:E5"/>
    <mergeCell ref="B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scale="94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49"/>
  <sheetViews>
    <sheetView view="pageBreakPreview" topLeftCell="A18" zoomScale="90" zoomScaleSheetLayoutView="90" workbookViewId="0">
      <selection activeCell="D49" sqref="D49"/>
    </sheetView>
  </sheetViews>
  <sheetFormatPr baseColWidth="10" defaultRowHeight="15"/>
  <cols>
    <col min="1" max="1" width="44" customWidth="1"/>
    <col min="2" max="5" width="11.33203125"/>
    <col min="6" max="6" width="11.83203125" customWidth="1"/>
  </cols>
  <sheetData>
    <row r="1" spans="1:7">
      <c r="A1" s="1216" t="str">
        <f>'CPCA-I-01'!A1:G1</f>
        <v>UNIVERSIDAD TECNOLÓGICA DE GUAYMAS</v>
      </c>
      <c r="B1" s="1216"/>
      <c r="C1" s="1216"/>
      <c r="D1" s="1216"/>
      <c r="E1" s="1216"/>
      <c r="F1" s="1216"/>
      <c r="G1" s="1216"/>
    </row>
    <row r="2" spans="1:7">
      <c r="A2" s="1216" t="s">
        <v>465</v>
      </c>
      <c r="B2" s="1216"/>
      <c r="C2" s="1216"/>
      <c r="D2" s="1216"/>
      <c r="E2" s="1216"/>
      <c r="F2" s="1216"/>
      <c r="G2" s="1216"/>
    </row>
    <row r="3" spans="1:7">
      <c r="A3" s="1216" t="s">
        <v>638</v>
      </c>
      <c r="B3" s="1216"/>
      <c r="C3" s="1216"/>
      <c r="D3" s="1216"/>
      <c r="E3" s="1216"/>
      <c r="F3" s="1216"/>
      <c r="G3" s="1216"/>
    </row>
    <row r="4" spans="1:7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</row>
    <row r="5" spans="1:7" ht="16" thickBot="1">
      <c r="A5" s="1027" t="s">
        <v>1863</v>
      </c>
      <c r="B5" s="1027"/>
      <c r="C5" s="1027"/>
      <c r="D5" s="1027"/>
      <c r="E5" s="1027"/>
      <c r="F5" s="1027"/>
      <c r="G5" s="1027"/>
    </row>
    <row r="6" spans="1:7">
      <c r="A6" s="1222" t="s">
        <v>243</v>
      </c>
      <c r="B6" s="1230" t="s">
        <v>523</v>
      </c>
      <c r="C6" s="1231"/>
      <c r="D6" s="1231"/>
      <c r="E6" s="1231"/>
      <c r="F6" s="1232"/>
      <c r="G6" s="1233" t="s">
        <v>471</v>
      </c>
    </row>
    <row r="7" spans="1:7" ht="26">
      <c r="A7" s="1223"/>
      <c r="B7" s="777" t="s">
        <v>1690</v>
      </c>
      <c r="C7" s="777" t="s">
        <v>398</v>
      </c>
      <c r="D7" s="777" t="s">
        <v>1679</v>
      </c>
      <c r="E7" s="777" t="s">
        <v>709</v>
      </c>
      <c r="F7" s="777" t="s">
        <v>1680</v>
      </c>
      <c r="G7" s="1234"/>
    </row>
    <row r="8" spans="1:7" ht="16" thickBot="1">
      <c r="A8" s="1224"/>
      <c r="B8" s="778"/>
      <c r="C8" s="778"/>
      <c r="D8" s="778"/>
      <c r="E8" s="778"/>
      <c r="F8" s="778"/>
      <c r="G8" s="779"/>
    </row>
    <row r="9" spans="1:7">
      <c r="A9" s="241"/>
      <c r="B9" s="242"/>
      <c r="C9" s="242"/>
      <c r="D9" s="242"/>
      <c r="E9" s="242"/>
      <c r="F9" s="242"/>
      <c r="G9" s="243"/>
    </row>
    <row r="10" spans="1:7">
      <c r="A10" s="342" t="s">
        <v>639</v>
      </c>
      <c r="B10" s="343">
        <f>SUM(B11:B18)</f>
        <v>0</v>
      </c>
      <c r="C10" s="343">
        <f>SUM(C11:C18)</f>
        <v>0</v>
      </c>
      <c r="D10" s="343">
        <f>IF(A10="","",B10+C10)</f>
        <v>0</v>
      </c>
      <c r="E10" s="343">
        <f>SUM(E11:E18)</f>
        <v>0</v>
      </c>
      <c r="F10" s="343">
        <f>SUM(F11:F18)</f>
        <v>0</v>
      </c>
      <c r="G10" s="344">
        <f>IF(A10="","",D10-E10)</f>
        <v>0</v>
      </c>
    </row>
    <row r="11" spans="1:7">
      <c r="A11" s="221" t="s">
        <v>640</v>
      </c>
      <c r="B11" s="345"/>
      <c r="C11" s="345"/>
      <c r="D11" s="346">
        <f t="shared" ref="D11:D44" si="0">IF(A11="","",B11+C11)</f>
        <v>0</v>
      </c>
      <c r="E11" s="345"/>
      <c r="F11" s="345"/>
      <c r="G11" s="347">
        <f t="shared" ref="G11:G44" si="1">IF(A11="","",D11-E11)</f>
        <v>0</v>
      </c>
    </row>
    <row r="12" spans="1:7">
      <c r="A12" s="221" t="s">
        <v>641</v>
      </c>
      <c r="B12" s="345"/>
      <c r="C12" s="345"/>
      <c r="D12" s="346">
        <f t="shared" si="0"/>
        <v>0</v>
      </c>
      <c r="E12" s="345"/>
      <c r="F12" s="345"/>
      <c r="G12" s="347">
        <f t="shared" si="1"/>
        <v>0</v>
      </c>
    </row>
    <row r="13" spans="1:7">
      <c r="A13" s="221" t="s">
        <v>642</v>
      </c>
      <c r="B13" s="345"/>
      <c r="C13" s="345"/>
      <c r="D13" s="346">
        <f t="shared" si="0"/>
        <v>0</v>
      </c>
      <c r="E13" s="345"/>
      <c r="F13" s="345"/>
      <c r="G13" s="347">
        <f t="shared" si="1"/>
        <v>0</v>
      </c>
    </row>
    <row r="14" spans="1:7">
      <c r="A14" s="221" t="s">
        <v>643</v>
      </c>
      <c r="B14" s="345"/>
      <c r="C14" s="345"/>
      <c r="D14" s="346">
        <f t="shared" si="0"/>
        <v>0</v>
      </c>
      <c r="E14" s="345"/>
      <c r="F14" s="345"/>
      <c r="G14" s="347">
        <f t="shared" si="1"/>
        <v>0</v>
      </c>
    </row>
    <row r="15" spans="1:7">
      <c r="A15" s="221" t="s">
        <v>644</v>
      </c>
      <c r="B15" s="345"/>
      <c r="C15" s="345"/>
      <c r="D15" s="346">
        <f t="shared" si="0"/>
        <v>0</v>
      </c>
      <c r="E15" s="345"/>
      <c r="F15" s="345"/>
      <c r="G15" s="347">
        <f t="shared" si="1"/>
        <v>0</v>
      </c>
    </row>
    <row r="16" spans="1:7">
      <c r="A16" s="221" t="s">
        <v>645</v>
      </c>
      <c r="B16" s="345"/>
      <c r="C16" s="345"/>
      <c r="D16" s="346">
        <f t="shared" si="0"/>
        <v>0</v>
      </c>
      <c r="E16" s="345"/>
      <c r="F16" s="345"/>
      <c r="G16" s="347">
        <f t="shared" si="1"/>
        <v>0</v>
      </c>
    </row>
    <row r="17" spans="1:7">
      <c r="A17" s="221" t="s">
        <v>646</v>
      </c>
      <c r="B17" s="345"/>
      <c r="C17" s="345"/>
      <c r="D17" s="346">
        <f t="shared" si="0"/>
        <v>0</v>
      </c>
      <c r="E17" s="345"/>
      <c r="F17" s="345"/>
      <c r="G17" s="347">
        <f t="shared" si="1"/>
        <v>0</v>
      </c>
    </row>
    <row r="18" spans="1:7">
      <c r="A18" s="221" t="s">
        <v>496</v>
      </c>
      <c r="B18" s="345"/>
      <c r="C18" s="345"/>
      <c r="D18" s="346">
        <f t="shared" si="0"/>
        <v>0</v>
      </c>
      <c r="E18" s="345"/>
      <c r="F18" s="345"/>
      <c r="G18" s="347">
        <f t="shared" si="1"/>
        <v>0</v>
      </c>
    </row>
    <row r="19" spans="1:7">
      <c r="A19" s="233"/>
      <c r="B19" s="345"/>
      <c r="C19" s="345"/>
      <c r="D19" s="346" t="str">
        <f t="shared" si="0"/>
        <v/>
      </c>
      <c r="E19" s="345"/>
      <c r="F19" s="345"/>
      <c r="G19" s="347" t="str">
        <f t="shared" si="1"/>
        <v/>
      </c>
    </row>
    <row r="20" spans="1:7">
      <c r="A20" s="342" t="s">
        <v>647</v>
      </c>
      <c r="B20" s="343">
        <f>SUM(B21:B27)</f>
        <v>26308672</v>
      </c>
      <c r="C20" s="343">
        <f>SUM(C21:C27)</f>
        <v>5041474.13</v>
      </c>
      <c r="D20" s="343">
        <f t="shared" si="0"/>
        <v>31350146.129999999</v>
      </c>
      <c r="E20" s="343">
        <f>SUM(E21:E27)</f>
        <v>28699927.899999999</v>
      </c>
      <c r="F20" s="343">
        <f>SUM(F21:F27)</f>
        <v>28685596.809999999</v>
      </c>
      <c r="G20" s="344">
        <f t="shared" si="1"/>
        <v>2650218.2300000004</v>
      </c>
    </row>
    <row r="21" spans="1:7">
      <c r="A21" s="221" t="s">
        <v>648</v>
      </c>
      <c r="B21" s="345"/>
      <c r="C21" s="345"/>
      <c r="D21" s="346">
        <f t="shared" si="0"/>
        <v>0</v>
      </c>
      <c r="E21" s="345"/>
      <c r="F21" s="345"/>
      <c r="G21" s="347">
        <f t="shared" si="1"/>
        <v>0</v>
      </c>
    </row>
    <row r="22" spans="1:7">
      <c r="A22" s="221" t="s">
        <v>649</v>
      </c>
      <c r="B22" s="345"/>
      <c r="C22" s="345"/>
      <c r="D22" s="346">
        <f t="shared" si="0"/>
        <v>0</v>
      </c>
      <c r="E22" s="345"/>
      <c r="F22" s="345"/>
      <c r="G22" s="347">
        <f t="shared" si="1"/>
        <v>0</v>
      </c>
    </row>
    <row r="23" spans="1:7">
      <c r="A23" s="221" t="s">
        <v>650</v>
      </c>
      <c r="B23" s="345"/>
      <c r="C23" s="345"/>
      <c r="D23" s="346">
        <f t="shared" si="0"/>
        <v>0</v>
      </c>
      <c r="E23" s="345"/>
      <c r="F23" s="345"/>
      <c r="G23" s="347">
        <f t="shared" si="1"/>
        <v>0</v>
      </c>
    </row>
    <row r="24" spans="1:7">
      <c r="A24" s="221" t="s">
        <v>651</v>
      </c>
      <c r="B24" s="345"/>
      <c r="C24" s="345"/>
      <c r="D24" s="346">
        <f t="shared" si="0"/>
        <v>0</v>
      </c>
      <c r="E24" s="345"/>
      <c r="F24" s="345"/>
      <c r="G24" s="347">
        <f t="shared" si="1"/>
        <v>0</v>
      </c>
    </row>
    <row r="25" spans="1:7">
      <c r="A25" s="221" t="s">
        <v>652</v>
      </c>
      <c r="B25" s="950">
        <v>26308672</v>
      </c>
      <c r="C25" s="950">
        <v>5041474.13</v>
      </c>
      <c r="D25" s="346">
        <f t="shared" si="0"/>
        <v>31350146.129999999</v>
      </c>
      <c r="E25" s="950">
        <v>28699927.899999999</v>
      </c>
      <c r="F25" s="950">
        <v>28685596.809999999</v>
      </c>
      <c r="G25" s="347">
        <f t="shared" si="1"/>
        <v>2650218.2300000004</v>
      </c>
    </row>
    <row r="26" spans="1:7">
      <c r="A26" s="221" t="s">
        <v>653</v>
      </c>
      <c r="B26" s="345"/>
      <c r="C26" s="345"/>
      <c r="D26" s="346">
        <f t="shared" si="0"/>
        <v>0</v>
      </c>
      <c r="E26" s="345"/>
      <c r="F26" s="345"/>
      <c r="G26" s="347">
        <f t="shared" si="1"/>
        <v>0</v>
      </c>
    </row>
    <row r="27" spans="1:7">
      <c r="A27" s="221" t="s">
        <v>654</v>
      </c>
      <c r="B27" s="345"/>
      <c r="C27" s="345"/>
      <c r="D27" s="346">
        <f t="shared" si="0"/>
        <v>0</v>
      </c>
      <c r="E27" s="345"/>
      <c r="F27" s="345"/>
      <c r="G27" s="347">
        <f t="shared" si="1"/>
        <v>0</v>
      </c>
    </row>
    <row r="28" spans="1:7">
      <c r="A28" s="233"/>
      <c r="B28" s="345"/>
      <c r="C28" s="345"/>
      <c r="D28" s="346" t="str">
        <f t="shared" si="0"/>
        <v/>
      </c>
      <c r="E28" s="345"/>
      <c r="F28" s="345"/>
      <c r="G28" s="347" t="str">
        <f t="shared" si="1"/>
        <v/>
      </c>
    </row>
    <row r="29" spans="1:7">
      <c r="A29" s="342" t="s">
        <v>655</v>
      </c>
      <c r="B29" s="343">
        <f>SUM(B30:B38)</f>
        <v>0</v>
      </c>
      <c r="C29" s="343">
        <f>SUM(C30:C38)</f>
        <v>0</v>
      </c>
      <c r="D29" s="343">
        <f t="shared" si="0"/>
        <v>0</v>
      </c>
      <c r="E29" s="343">
        <f>SUM(E30:E38)</f>
        <v>0</v>
      </c>
      <c r="F29" s="343">
        <f>SUM(F30:F38)</f>
        <v>0</v>
      </c>
      <c r="G29" s="344">
        <f t="shared" si="1"/>
        <v>0</v>
      </c>
    </row>
    <row r="30" spans="1:7">
      <c r="A30" s="221" t="s">
        <v>656</v>
      </c>
      <c r="B30" s="345"/>
      <c r="C30" s="345"/>
      <c r="D30" s="346">
        <f t="shared" si="0"/>
        <v>0</v>
      </c>
      <c r="E30" s="345"/>
      <c r="F30" s="345"/>
      <c r="G30" s="347">
        <f t="shared" si="1"/>
        <v>0</v>
      </c>
    </row>
    <row r="31" spans="1:7">
      <c r="A31" s="221" t="s">
        <v>657</v>
      </c>
      <c r="B31" s="345"/>
      <c r="C31" s="345"/>
      <c r="D31" s="346">
        <f t="shared" si="0"/>
        <v>0</v>
      </c>
      <c r="E31" s="345"/>
      <c r="F31" s="345"/>
      <c r="G31" s="347">
        <f t="shared" si="1"/>
        <v>0</v>
      </c>
    </row>
    <row r="32" spans="1:7">
      <c r="A32" s="221" t="s">
        <v>658</v>
      </c>
      <c r="B32" s="345"/>
      <c r="C32" s="345"/>
      <c r="D32" s="346">
        <f t="shared" si="0"/>
        <v>0</v>
      </c>
      <c r="E32" s="345"/>
      <c r="F32" s="345"/>
      <c r="G32" s="347">
        <f t="shared" si="1"/>
        <v>0</v>
      </c>
    </row>
    <row r="33" spans="1:8">
      <c r="A33" s="221" t="s">
        <v>659</v>
      </c>
      <c r="B33" s="345"/>
      <c r="C33" s="345"/>
      <c r="D33" s="346">
        <f t="shared" si="0"/>
        <v>0</v>
      </c>
      <c r="E33" s="345"/>
      <c r="F33" s="345"/>
      <c r="G33" s="347">
        <f t="shared" si="1"/>
        <v>0</v>
      </c>
    </row>
    <row r="34" spans="1:8">
      <c r="A34" s="221" t="s">
        <v>660</v>
      </c>
      <c r="B34" s="345"/>
      <c r="C34" s="345"/>
      <c r="D34" s="346">
        <f t="shared" si="0"/>
        <v>0</v>
      </c>
      <c r="E34" s="345"/>
      <c r="F34" s="345"/>
      <c r="G34" s="347">
        <f t="shared" si="1"/>
        <v>0</v>
      </c>
    </row>
    <row r="35" spans="1:8">
      <c r="A35" s="221" t="s">
        <v>661</v>
      </c>
      <c r="B35" s="345"/>
      <c r="C35" s="345"/>
      <c r="D35" s="346">
        <f t="shared" si="0"/>
        <v>0</v>
      </c>
      <c r="E35" s="345"/>
      <c r="F35" s="345"/>
      <c r="G35" s="347">
        <f t="shared" si="1"/>
        <v>0</v>
      </c>
    </row>
    <row r="36" spans="1:8">
      <c r="A36" s="221" t="s">
        <v>662</v>
      </c>
      <c r="B36" s="345"/>
      <c r="C36" s="345"/>
      <c r="D36" s="346">
        <f t="shared" si="0"/>
        <v>0</v>
      </c>
      <c r="E36" s="345"/>
      <c r="F36" s="345"/>
      <c r="G36" s="347">
        <f t="shared" si="1"/>
        <v>0</v>
      </c>
    </row>
    <row r="37" spans="1:8">
      <c r="A37" s="221" t="s">
        <v>663</v>
      </c>
      <c r="B37" s="345"/>
      <c r="C37" s="345"/>
      <c r="D37" s="346">
        <f t="shared" si="0"/>
        <v>0</v>
      </c>
      <c r="E37" s="345"/>
      <c r="F37" s="345"/>
      <c r="G37" s="347">
        <f t="shared" si="1"/>
        <v>0</v>
      </c>
    </row>
    <row r="38" spans="1:8">
      <c r="A38" s="221" t="s">
        <v>664</v>
      </c>
      <c r="B38" s="345"/>
      <c r="C38" s="345"/>
      <c r="D38" s="346">
        <f t="shared" si="0"/>
        <v>0</v>
      </c>
      <c r="E38" s="345"/>
      <c r="F38" s="345"/>
      <c r="G38" s="347">
        <f t="shared" si="1"/>
        <v>0</v>
      </c>
    </row>
    <row r="39" spans="1:8">
      <c r="A39" s="233"/>
      <c r="B39" s="345"/>
      <c r="C39" s="345"/>
      <c r="D39" s="346" t="str">
        <f t="shared" si="0"/>
        <v/>
      </c>
      <c r="E39" s="345"/>
      <c r="F39" s="345"/>
      <c r="G39" s="347" t="str">
        <f t="shared" si="1"/>
        <v/>
      </c>
    </row>
    <row r="40" spans="1:8">
      <c r="A40" s="342" t="s">
        <v>665</v>
      </c>
      <c r="B40" s="343">
        <f>SUM(B41:B44)</f>
        <v>0</v>
      </c>
      <c r="C40" s="343">
        <f>SUM(C41:C44)</f>
        <v>0</v>
      </c>
      <c r="D40" s="343">
        <f t="shared" si="0"/>
        <v>0</v>
      </c>
      <c r="E40" s="343">
        <f>SUM(E41:E44)</f>
        <v>0</v>
      </c>
      <c r="F40" s="343">
        <f>SUM(F41:F44)</f>
        <v>0</v>
      </c>
      <c r="G40" s="344">
        <f t="shared" si="1"/>
        <v>0</v>
      </c>
    </row>
    <row r="41" spans="1:8" ht="28">
      <c r="A41" s="348" t="s">
        <v>666</v>
      </c>
      <c r="B41" s="345">
        <v>0</v>
      </c>
      <c r="C41" s="345">
        <v>0</v>
      </c>
      <c r="D41" s="346">
        <f t="shared" si="0"/>
        <v>0</v>
      </c>
      <c r="E41" s="345">
        <v>0</v>
      </c>
      <c r="F41" s="345">
        <v>0</v>
      </c>
      <c r="G41" s="347">
        <f t="shared" si="1"/>
        <v>0</v>
      </c>
    </row>
    <row r="42" spans="1:8" ht="28">
      <c r="A42" s="348" t="s">
        <v>667</v>
      </c>
      <c r="B42" s="345"/>
      <c r="C42" s="345"/>
      <c r="D42" s="346">
        <f t="shared" si="0"/>
        <v>0</v>
      </c>
      <c r="E42" s="345"/>
      <c r="F42" s="345"/>
      <c r="G42" s="347">
        <f t="shared" si="1"/>
        <v>0</v>
      </c>
    </row>
    <row r="43" spans="1:8">
      <c r="A43" s="221" t="s">
        <v>668</v>
      </c>
      <c r="B43" s="345"/>
      <c r="C43" s="345"/>
      <c r="D43" s="346">
        <f t="shared" si="0"/>
        <v>0</v>
      </c>
      <c r="E43" s="345"/>
      <c r="F43" s="345"/>
      <c r="G43" s="347">
        <f t="shared" si="1"/>
        <v>0</v>
      </c>
    </row>
    <row r="44" spans="1:8" ht="16" thickBot="1">
      <c r="A44" s="221" t="s">
        <v>669</v>
      </c>
      <c r="B44" s="345"/>
      <c r="C44" s="345"/>
      <c r="D44" s="346">
        <f t="shared" si="0"/>
        <v>0</v>
      </c>
      <c r="E44" s="345"/>
      <c r="F44" s="345"/>
      <c r="G44" s="347">
        <f t="shared" si="1"/>
        <v>0</v>
      </c>
    </row>
    <row r="45" spans="1:8" ht="16" thickBot="1">
      <c r="A45" s="230" t="s">
        <v>1858</v>
      </c>
      <c r="B45" s="349">
        <f>SUM(B10,B20,B29,B40)</f>
        <v>26308672</v>
      </c>
      <c r="C45" s="349">
        <f>SUM(C10,C20,C29,C40)</f>
        <v>5041474.13</v>
      </c>
      <c r="D45" s="349">
        <f>IF(A45="","",B45+C45)</f>
        <v>31350146.129999999</v>
      </c>
      <c r="E45" s="349">
        <f>SUM(E10,E20,E29,E40)</f>
        <v>28699927.899999999</v>
      </c>
      <c r="F45" s="349">
        <f>SUM(F10,F20,F29,F40)</f>
        <v>28685596.809999999</v>
      </c>
      <c r="G45" s="350">
        <f>IF(A45="","",D45-E45)</f>
        <v>2650218.2300000004</v>
      </c>
      <c r="H45" s="389"/>
    </row>
    <row r="46" spans="1:8" ht="9" customHeight="1">
      <c r="A46" s="377"/>
      <c r="B46" s="380"/>
      <c r="C46" s="380"/>
      <c r="D46" s="380"/>
      <c r="E46" s="380"/>
      <c r="F46" s="380"/>
      <c r="G46" s="380"/>
      <c r="H46" s="389"/>
    </row>
    <row r="47" spans="1:8">
      <c r="A47" s="378"/>
      <c r="B47" s="379"/>
      <c r="C47" s="379"/>
      <c r="D47" s="380"/>
      <c r="E47" s="379"/>
      <c r="F47" s="379"/>
      <c r="G47" s="380"/>
      <c r="H47" s="389"/>
    </row>
    <row r="48" spans="1:8">
      <c r="A48" s="377"/>
      <c r="B48" s="380"/>
      <c r="C48" s="380"/>
      <c r="D48" s="380"/>
      <c r="E48" s="380"/>
      <c r="F48" s="380"/>
      <c r="G48" s="380"/>
      <c r="H48" s="389"/>
    </row>
    <row r="49" spans="8:8">
      <c r="H49" s="389"/>
    </row>
  </sheetData>
  <sheetProtection formatColumns="0" formatRows="0"/>
  <mergeCells count="8">
    <mergeCell ref="A6:A8"/>
    <mergeCell ref="A1:G1"/>
    <mergeCell ref="A2:G2"/>
    <mergeCell ref="A3:G3"/>
    <mergeCell ref="A4:G4"/>
    <mergeCell ref="B6:F6"/>
    <mergeCell ref="G6:G7"/>
    <mergeCell ref="A5:G5"/>
  </mergeCells>
  <pageMargins left="0.70866141732283472" right="0.70866141732283472" top="0.55118110236220474" bottom="0" header="0.31496062992125984" footer="0.31496062992125984"/>
  <pageSetup scale="79" orientation="portrait" horizontalDpi="1200" verticalDpi="1200" r:id="rId1"/>
  <colBreaks count="1" manualBreakCount="1">
    <brk id="7" max="1048575" man="1"/>
  </col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88"/>
  <sheetViews>
    <sheetView view="pageBreakPreview" topLeftCell="A62" zoomScale="90" zoomScaleSheetLayoutView="90" workbookViewId="0">
      <selection activeCell="D85" sqref="D85"/>
    </sheetView>
  </sheetViews>
  <sheetFormatPr baseColWidth="10" defaultColWidth="11.5" defaultRowHeight="15"/>
  <cols>
    <col min="1" max="1" width="4.5" customWidth="1"/>
    <col min="2" max="2" width="60.5" customWidth="1"/>
    <col min="3" max="3" width="13.5" bestFit="1" customWidth="1"/>
    <col min="4" max="4" width="14" customWidth="1"/>
    <col min="5" max="5" width="12.6640625" bestFit="1" customWidth="1"/>
    <col min="6" max="6" width="13.5" bestFit="1" customWidth="1"/>
    <col min="7" max="7" width="13.33203125" bestFit="1" customWidth="1"/>
    <col min="8" max="8" width="12.5" customWidth="1"/>
  </cols>
  <sheetData>
    <row r="1" spans="1:8" ht="16">
      <c r="A1" s="1167" t="str">
        <f>'CPCA-I-01'!A1:G1</f>
        <v>UNIVERSIDAD TECNOLÓGICA DE GUAYMAS</v>
      </c>
      <c r="B1" s="1168"/>
      <c r="C1" s="1168"/>
      <c r="D1" s="1168"/>
      <c r="E1" s="1168"/>
      <c r="F1" s="1168"/>
      <c r="G1" s="1168"/>
      <c r="H1" s="1169"/>
    </row>
    <row r="2" spans="1:8">
      <c r="A2" s="1239" t="s">
        <v>521</v>
      </c>
      <c r="B2" s="1240"/>
      <c r="C2" s="1240"/>
      <c r="D2" s="1240"/>
      <c r="E2" s="1240"/>
      <c r="F2" s="1240"/>
      <c r="G2" s="1240"/>
      <c r="H2" s="1241"/>
    </row>
    <row r="3" spans="1:8" ht="11.25" customHeight="1">
      <c r="A3" s="1239" t="s">
        <v>638</v>
      </c>
      <c r="B3" s="1240"/>
      <c r="C3" s="1240"/>
      <c r="D3" s="1240"/>
      <c r="E3" s="1240"/>
      <c r="F3" s="1240"/>
      <c r="G3" s="1240"/>
      <c r="H3" s="1241"/>
    </row>
    <row r="4" spans="1:8" ht="11.25" customHeight="1">
      <c r="A4" s="1239" t="str">
        <f>'CPCA-I-03'!A3:D3</f>
        <v>Del 01 de Enero al 31 de Diciembre 2024</v>
      </c>
      <c r="B4" s="1240"/>
      <c r="C4" s="1240"/>
      <c r="D4" s="1240"/>
      <c r="E4" s="1240"/>
      <c r="F4" s="1240"/>
      <c r="G4" s="1240"/>
      <c r="H4" s="1241"/>
    </row>
    <row r="5" spans="1:8" ht="12.75" customHeight="1" thickBot="1">
      <c r="A5" s="1237" t="s">
        <v>82</v>
      </c>
      <c r="B5" s="1242"/>
      <c r="C5" s="1242"/>
      <c r="D5" s="1242"/>
      <c r="E5" s="1242"/>
      <c r="F5" s="1242"/>
      <c r="G5" s="1242"/>
      <c r="H5" s="1243"/>
    </row>
    <row r="6" spans="1:8" ht="16" thickBot="1">
      <c r="A6" s="1235" t="s">
        <v>83</v>
      </c>
      <c r="B6" s="1236"/>
      <c r="C6" s="1201" t="s">
        <v>523</v>
      </c>
      <c r="D6" s="1202"/>
      <c r="E6" s="1202"/>
      <c r="F6" s="1202"/>
      <c r="G6" s="1203"/>
      <c r="H6" s="1199" t="s">
        <v>524</v>
      </c>
    </row>
    <row r="7" spans="1:8" ht="37.5" customHeight="1" thickBot="1">
      <c r="A7" s="1237"/>
      <c r="B7" s="1238"/>
      <c r="C7" s="631" t="s">
        <v>525</v>
      </c>
      <c r="D7" s="631" t="s">
        <v>526</v>
      </c>
      <c r="E7" s="631" t="s">
        <v>527</v>
      </c>
      <c r="F7" s="631" t="s">
        <v>400</v>
      </c>
      <c r="G7" s="631" t="s">
        <v>622</v>
      </c>
      <c r="H7" s="1200"/>
    </row>
    <row r="8" spans="1:8">
      <c r="A8" s="1244"/>
      <c r="B8" s="1245"/>
      <c r="C8" s="616"/>
      <c r="D8" s="616"/>
      <c r="E8" s="616"/>
      <c r="F8" s="616"/>
      <c r="G8" s="616"/>
      <c r="H8" s="616"/>
    </row>
    <row r="9" spans="1:8" ht="16.5" customHeight="1">
      <c r="A9" s="1246" t="s">
        <v>670</v>
      </c>
      <c r="B9" s="1247"/>
      <c r="C9" s="553">
        <f>+C10+C20+C29+C40</f>
        <v>26308672</v>
      </c>
      <c r="D9" s="553">
        <f t="shared" ref="D9:H9" si="0">+D10+D20+D29+D40</f>
        <v>5041474.13</v>
      </c>
      <c r="E9" s="553">
        <f t="shared" si="0"/>
        <v>31350146.129999999</v>
      </c>
      <c r="F9" s="553">
        <f t="shared" si="0"/>
        <v>28699927.899999999</v>
      </c>
      <c r="G9" s="553">
        <f t="shared" si="0"/>
        <v>28685596.809999999</v>
      </c>
      <c r="H9" s="553">
        <f t="shared" si="0"/>
        <v>2650218.2300000004</v>
      </c>
    </row>
    <row r="10" spans="1:8">
      <c r="A10" s="1248" t="s">
        <v>671</v>
      </c>
      <c r="B10" s="1249"/>
      <c r="C10" s="578">
        <f>SUM(C11:C18)</f>
        <v>0</v>
      </c>
      <c r="D10" s="578">
        <f t="shared" ref="D10:H10" si="1">SUM(D11:D18)</f>
        <v>0</v>
      </c>
      <c r="E10" s="578">
        <f t="shared" si="1"/>
        <v>0</v>
      </c>
      <c r="F10" s="578">
        <f t="shared" si="1"/>
        <v>0</v>
      </c>
      <c r="G10" s="578">
        <f t="shared" si="1"/>
        <v>0</v>
      </c>
      <c r="H10" s="578">
        <f t="shared" si="1"/>
        <v>0</v>
      </c>
    </row>
    <row r="11" spans="1:8">
      <c r="A11" s="579"/>
      <c r="B11" s="580" t="s">
        <v>672</v>
      </c>
      <c r="C11" s="581"/>
      <c r="D11" s="581"/>
      <c r="E11" s="578">
        <f>C11+D11</f>
        <v>0</v>
      </c>
      <c r="F11" s="581"/>
      <c r="G11" s="581"/>
      <c r="H11" s="578">
        <f>+E11-F11</f>
        <v>0</v>
      </c>
    </row>
    <row r="12" spans="1:8">
      <c r="A12" s="579"/>
      <c r="B12" s="580" t="s">
        <v>673</v>
      </c>
      <c r="C12" s="581"/>
      <c r="D12" s="581"/>
      <c r="E12" s="578">
        <f t="shared" ref="E12:E18" si="2">C12+D12</f>
        <v>0</v>
      </c>
      <c r="F12" s="581"/>
      <c r="G12" s="581"/>
      <c r="H12" s="578">
        <f t="shared" ref="H12:H27" si="3">+E12-F12</f>
        <v>0</v>
      </c>
    </row>
    <row r="13" spans="1:8">
      <c r="A13" s="579"/>
      <c r="B13" s="580" t="s">
        <v>674</v>
      </c>
      <c r="C13" s="581"/>
      <c r="D13" s="581"/>
      <c r="E13" s="578">
        <f t="shared" si="2"/>
        <v>0</v>
      </c>
      <c r="F13" s="581"/>
      <c r="G13" s="581"/>
      <c r="H13" s="578">
        <f t="shared" si="3"/>
        <v>0</v>
      </c>
    </row>
    <row r="14" spans="1:8">
      <c r="A14" s="579"/>
      <c r="B14" s="580" t="s">
        <v>675</v>
      </c>
      <c r="C14" s="581"/>
      <c r="D14" s="581"/>
      <c r="E14" s="578">
        <f t="shared" si="2"/>
        <v>0</v>
      </c>
      <c r="F14" s="581"/>
      <c r="G14" s="581"/>
      <c r="H14" s="578">
        <f t="shared" si="3"/>
        <v>0</v>
      </c>
    </row>
    <row r="15" spans="1:8">
      <c r="A15" s="579"/>
      <c r="B15" s="580" t="s">
        <v>676</v>
      </c>
      <c r="C15" s="581"/>
      <c r="D15" s="581"/>
      <c r="E15" s="578">
        <f t="shared" si="2"/>
        <v>0</v>
      </c>
      <c r="F15" s="581"/>
      <c r="G15" s="581"/>
      <c r="H15" s="578">
        <f t="shared" si="3"/>
        <v>0</v>
      </c>
    </row>
    <row r="16" spans="1:8">
      <c r="A16" s="579"/>
      <c r="B16" s="580" t="s">
        <v>677</v>
      </c>
      <c r="C16" s="581"/>
      <c r="D16" s="581"/>
      <c r="E16" s="578">
        <f t="shared" si="2"/>
        <v>0</v>
      </c>
      <c r="F16" s="581"/>
      <c r="G16" s="581"/>
      <c r="H16" s="578">
        <f t="shared" si="3"/>
        <v>0</v>
      </c>
    </row>
    <row r="17" spans="1:8">
      <c r="A17" s="579"/>
      <c r="B17" s="580" t="s">
        <v>678</v>
      </c>
      <c r="C17" s="581"/>
      <c r="D17" s="581"/>
      <c r="E17" s="578">
        <f t="shared" si="2"/>
        <v>0</v>
      </c>
      <c r="F17" s="581"/>
      <c r="G17" s="581"/>
      <c r="H17" s="578">
        <f t="shared" si="3"/>
        <v>0</v>
      </c>
    </row>
    <row r="18" spans="1:8">
      <c r="A18" s="579"/>
      <c r="B18" s="580" t="s">
        <v>679</v>
      </c>
      <c r="C18" s="581"/>
      <c r="D18" s="581"/>
      <c r="E18" s="578">
        <f t="shared" si="2"/>
        <v>0</v>
      </c>
      <c r="F18" s="581"/>
      <c r="G18" s="581"/>
      <c r="H18" s="578">
        <f t="shared" si="3"/>
        <v>0</v>
      </c>
    </row>
    <row r="19" spans="1:8">
      <c r="A19" s="582"/>
      <c r="B19" s="583"/>
      <c r="C19" s="584"/>
      <c r="D19" s="584"/>
      <c r="E19" s="584"/>
      <c r="F19" s="584"/>
      <c r="G19" s="584"/>
      <c r="H19" s="578" t="s">
        <v>241</v>
      </c>
    </row>
    <row r="20" spans="1:8">
      <c r="A20" s="1248" t="s">
        <v>680</v>
      </c>
      <c r="B20" s="1249"/>
      <c r="C20" s="578">
        <f>SUM(C21:C27)</f>
        <v>26308672</v>
      </c>
      <c r="D20" s="578">
        <f t="shared" ref="D20:H20" si="4">SUM(D21:D27)</f>
        <v>5041474.13</v>
      </c>
      <c r="E20" s="578">
        <f t="shared" si="4"/>
        <v>31350146.129999999</v>
      </c>
      <c r="F20" s="578">
        <f t="shared" si="4"/>
        <v>28699927.899999999</v>
      </c>
      <c r="G20" s="578">
        <f t="shared" si="4"/>
        <v>28685596.809999999</v>
      </c>
      <c r="H20" s="578">
        <f t="shared" si="4"/>
        <v>2650218.2300000004</v>
      </c>
    </row>
    <row r="21" spans="1:8">
      <c r="A21" s="579"/>
      <c r="B21" s="580" t="s">
        <v>681</v>
      </c>
      <c r="C21" s="581"/>
      <c r="D21" s="581"/>
      <c r="E21" s="578">
        <f t="shared" ref="E21:E27" si="5">C21+D21</f>
        <v>0</v>
      </c>
      <c r="F21" s="581"/>
      <c r="G21" s="581"/>
      <c r="H21" s="578">
        <f t="shared" si="3"/>
        <v>0</v>
      </c>
    </row>
    <row r="22" spans="1:8">
      <c r="A22" s="579"/>
      <c r="B22" s="580" t="s">
        <v>682</v>
      </c>
      <c r="C22" s="581"/>
      <c r="D22" s="581"/>
      <c r="E22" s="578">
        <f t="shared" si="5"/>
        <v>0</v>
      </c>
      <c r="F22" s="581"/>
      <c r="G22" s="581"/>
      <c r="H22" s="578">
        <f t="shared" si="3"/>
        <v>0</v>
      </c>
    </row>
    <row r="23" spans="1:8">
      <c r="A23" s="579"/>
      <c r="B23" s="580" t="s">
        <v>683</v>
      </c>
      <c r="C23" s="581"/>
      <c r="D23" s="581"/>
      <c r="E23" s="578">
        <f t="shared" si="5"/>
        <v>0</v>
      </c>
      <c r="F23" s="581"/>
      <c r="G23" s="581"/>
      <c r="H23" s="578">
        <f t="shared" si="3"/>
        <v>0</v>
      </c>
    </row>
    <row r="24" spans="1:8">
      <c r="A24" s="579"/>
      <c r="B24" s="580" t="s">
        <v>684</v>
      </c>
      <c r="C24" s="581"/>
      <c r="D24" s="581"/>
      <c r="E24" s="578">
        <f t="shared" si="5"/>
        <v>0</v>
      </c>
      <c r="F24" s="581"/>
      <c r="G24" s="581"/>
      <c r="H24" s="578">
        <f t="shared" si="3"/>
        <v>0</v>
      </c>
    </row>
    <row r="25" spans="1:8">
      <c r="A25" s="579"/>
      <c r="B25" s="580" t="s">
        <v>685</v>
      </c>
      <c r="C25" s="968">
        <v>26308672</v>
      </c>
      <c r="D25" s="968">
        <v>5041474.13</v>
      </c>
      <c r="E25" s="578">
        <f t="shared" si="5"/>
        <v>31350146.129999999</v>
      </c>
      <c r="F25" s="968">
        <v>28699927.899999999</v>
      </c>
      <c r="G25" s="968">
        <v>28685596.809999999</v>
      </c>
      <c r="H25" s="578">
        <f t="shared" si="3"/>
        <v>2650218.2300000004</v>
      </c>
    </row>
    <row r="26" spans="1:8">
      <c r="A26" s="579"/>
      <c r="B26" s="580" t="s">
        <v>686</v>
      </c>
      <c r="C26" s="581"/>
      <c r="D26" s="581"/>
      <c r="E26" s="578">
        <f t="shared" si="5"/>
        <v>0</v>
      </c>
      <c r="F26" s="581"/>
      <c r="G26" s="581"/>
      <c r="H26" s="578">
        <f t="shared" si="3"/>
        <v>0</v>
      </c>
    </row>
    <row r="27" spans="1:8">
      <c r="A27" s="579"/>
      <c r="B27" s="580" t="s">
        <v>687</v>
      </c>
      <c r="C27" s="581"/>
      <c r="D27" s="581"/>
      <c r="E27" s="578">
        <f t="shared" si="5"/>
        <v>0</v>
      </c>
      <c r="F27" s="581"/>
      <c r="G27" s="581"/>
      <c r="H27" s="578">
        <f t="shared" si="3"/>
        <v>0</v>
      </c>
    </row>
    <row r="28" spans="1:8">
      <c r="A28" s="582"/>
      <c r="B28" s="583"/>
      <c r="C28" s="585"/>
      <c r="D28" s="585"/>
      <c r="E28" s="585"/>
      <c r="F28" s="585"/>
      <c r="G28" s="585"/>
      <c r="H28" s="585"/>
    </row>
    <row r="29" spans="1:8">
      <c r="A29" s="1248" t="s">
        <v>688</v>
      </c>
      <c r="B29" s="1249"/>
      <c r="C29" s="578">
        <f>SUM(C30:C38)</f>
        <v>0</v>
      </c>
      <c r="D29" s="578">
        <f t="shared" ref="D29:H29" si="6">SUM(D30:D38)</f>
        <v>0</v>
      </c>
      <c r="E29" s="578">
        <f t="shared" si="6"/>
        <v>0</v>
      </c>
      <c r="F29" s="578">
        <f t="shared" si="6"/>
        <v>0</v>
      </c>
      <c r="G29" s="578">
        <f t="shared" si="6"/>
        <v>0</v>
      </c>
      <c r="H29" s="578">
        <f t="shared" si="6"/>
        <v>0</v>
      </c>
    </row>
    <row r="30" spans="1:8">
      <c r="A30" s="579"/>
      <c r="B30" s="580" t="s">
        <v>689</v>
      </c>
      <c r="C30" s="581"/>
      <c r="D30" s="581"/>
      <c r="E30" s="578">
        <f t="shared" ref="E30:E38" si="7">C30+D30</f>
        <v>0</v>
      </c>
      <c r="F30" s="581"/>
      <c r="G30" s="581"/>
      <c r="H30" s="578">
        <f t="shared" ref="H30:H38" si="8">+E30-F30</f>
        <v>0</v>
      </c>
    </row>
    <row r="31" spans="1:8">
      <c r="A31" s="579"/>
      <c r="B31" s="580" t="s">
        <v>690</v>
      </c>
      <c r="C31" s="581"/>
      <c r="D31" s="581"/>
      <c r="E31" s="578">
        <f t="shared" si="7"/>
        <v>0</v>
      </c>
      <c r="F31" s="581"/>
      <c r="G31" s="581"/>
      <c r="H31" s="578">
        <f t="shared" si="8"/>
        <v>0</v>
      </c>
    </row>
    <row r="32" spans="1:8">
      <c r="A32" s="579"/>
      <c r="B32" s="580" t="s">
        <v>691</v>
      </c>
      <c r="C32" s="581"/>
      <c r="D32" s="581"/>
      <c r="E32" s="578">
        <f t="shared" si="7"/>
        <v>0</v>
      </c>
      <c r="F32" s="581"/>
      <c r="G32" s="581"/>
      <c r="H32" s="578">
        <f t="shared" si="8"/>
        <v>0</v>
      </c>
    </row>
    <row r="33" spans="1:8" ht="16" thickBot="1">
      <c r="A33" s="586"/>
      <c r="B33" s="587" t="s">
        <v>692</v>
      </c>
      <c r="C33" s="588"/>
      <c r="D33" s="588"/>
      <c r="E33" s="589">
        <f t="shared" si="7"/>
        <v>0</v>
      </c>
      <c r="F33" s="588"/>
      <c r="G33" s="588"/>
      <c r="H33" s="589">
        <f t="shared" si="8"/>
        <v>0</v>
      </c>
    </row>
    <row r="34" spans="1:8">
      <c r="A34" s="579"/>
      <c r="B34" s="580" t="s">
        <v>693</v>
      </c>
      <c r="C34" s="581"/>
      <c r="D34" s="581"/>
      <c r="E34" s="578">
        <f t="shared" si="7"/>
        <v>0</v>
      </c>
      <c r="F34" s="581"/>
      <c r="G34" s="581"/>
      <c r="H34" s="578">
        <f t="shared" si="8"/>
        <v>0</v>
      </c>
    </row>
    <row r="35" spans="1:8">
      <c r="A35" s="579"/>
      <c r="B35" s="580" t="s">
        <v>694</v>
      </c>
      <c r="C35" s="581"/>
      <c r="D35" s="581"/>
      <c r="E35" s="578">
        <f t="shared" si="7"/>
        <v>0</v>
      </c>
      <c r="F35" s="581"/>
      <c r="G35" s="581"/>
      <c r="H35" s="578">
        <f t="shared" si="8"/>
        <v>0</v>
      </c>
    </row>
    <row r="36" spans="1:8">
      <c r="A36" s="579"/>
      <c r="B36" s="580" t="s">
        <v>695</v>
      </c>
      <c r="C36" s="581"/>
      <c r="D36" s="581"/>
      <c r="E36" s="578">
        <f t="shared" si="7"/>
        <v>0</v>
      </c>
      <c r="F36" s="581"/>
      <c r="G36" s="581"/>
      <c r="H36" s="578">
        <f t="shared" si="8"/>
        <v>0</v>
      </c>
    </row>
    <row r="37" spans="1:8">
      <c r="A37" s="579"/>
      <c r="B37" s="580" t="s">
        <v>696</v>
      </c>
      <c r="C37" s="581"/>
      <c r="D37" s="581"/>
      <c r="E37" s="578">
        <f t="shared" si="7"/>
        <v>0</v>
      </c>
      <c r="F37" s="581"/>
      <c r="G37" s="581"/>
      <c r="H37" s="578">
        <f t="shared" si="8"/>
        <v>0</v>
      </c>
    </row>
    <row r="38" spans="1:8">
      <c r="A38" s="579"/>
      <c r="B38" s="580" t="s">
        <v>697</v>
      </c>
      <c r="C38" s="581"/>
      <c r="D38" s="581"/>
      <c r="E38" s="578">
        <f t="shared" si="7"/>
        <v>0</v>
      </c>
      <c r="F38" s="581"/>
      <c r="G38" s="581"/>
      <c r="H38" s="578">
        <f t="shared" si="8"/>
        <v>0</v>
      </c>
    </row>
    <row r="39" spans="1:8">
      <c r="A39" s="579"/>
      <c r="B39" s="580"/>
      <c r="C39" s="581"/>
      <c r="D39" s="581"/>
      <c r="E39" s="578"/>
      <c r="F39" s="581"/>
      <c r="G39" s="581"/>
      <c r="H39" s="578"/>
    </row>
    <row r="40" spans="1:8">
      <c r="A40" s="765" t="s">
        <v>698</v>
      </c>
      <c r="B40" s="580"/>
      <c r="C40" s="578">
        <f>SUM(C41:C44)</f>
        <v>0</v>
      </c>
      <c r="D40" s="578">
        <f t="shared" ref="D40:H40" si="9">SUM(D41:D44)</f>
        <v>0</v>
      </c>
      <c r="E40" s="578">
        <f t="shared" si="9"/>
        <v>0</v>
      </c>
      <c r="F40" s="578">
        <f t="shared" si="9"/>
        <v>0</v>
      </c>
      <c r="G40" s="578">
        <f t="shared" si="9"/>
        <v>0</v>
      </c>
      <c r="H40" s="578">
        <f t="shared" si="9"/>
        <v>0</v>
      </c>
    </row>
    <row r="41" spans="1:8">
      <c r="A41" s="579"/>
      <c r="B41" s="580" t="s">
        <v>699</v>
      </c>
      <c r="C41" s="581"/>
      <c r="D41" s="581"/>
      <c r="E41" s="578">
        <f t="shared" ref="E41:E44" si="10">C41+D41</f>
        <v>0</v>
      </c>
      <c r="F41" s="581"/>
      <c r="G41" s="581"/>
      <c r="H41" s="578">
        <f t="shared" ref="H41:H44" si="11">+E41-F41</f>
        <v>0</v>
      </c>
    </row>
    <row r="42" spans="1:8">
      <c r="A42" s="579"/>
      <c r="B42" s="580" t="s">
        <v>700</v>
      </c>
      <c r="C42" s="581"/>
      <c r="D42" s="581"/>
      <c r="E42" s="578">
        <f t="shared" si="10"/>
        <v>0</v>
      </c>
      <c r="F42" s="581"/>
      <c r="G42" s="581"/>
      <c r="H42" s="578">
        <f t="shared" si="11"/>
        <v>0</v>
      </c>
    </row>
    <row r="43" spans="1:8">
      <c r="A43" s="579"/>
      <c r="B43" s="580" t="s">
        <v>701</v>
      </c>
      <c r="C43" s="581"/>
      <c r="D43" s="581"/>
      <c r="E43" s="578">
        <f t="shared" si="10"/>
        <v>0</v>
      </c>
      <c r="F43" s="581"/>
      <c r="G43" s="581"/>
      <c r="H43" s="578">
        <f t="shared" si="11"/>
        <v>0</v>
      </c>
    </row>
    <row r="44" spans="1:8">
      <c r="A44" s="579"/>
      <c r="B44" s="580" t="s">
        <v>702</v>
      </c>
      <c r="C44" s="581"/>
      <c r="D44" s="581"/>
      <c r="E44" s="578">
        <f t="shared" si="10"/>
        <v>0</v>
      </c>
      <c r="F44" s="581"/>
      <c r="G44" s="581"/>
      <c r="H44" s="578">
        <f t="shared" si="11"/>
        <v>0</v>
      </c>
    </row>
    <row r="45" spans="1:8">
      <c r="A45" s="579"/>
      <c r="B45" s="580"/>
      <c r="C45" s="581"/>
      <c r="D45" s="581"/>
      <c r="E45" s="578"/>
      <c r="F45" s="581"/>
      <c r="G45" s="581"/>
      <c r="H45" s="578"/>
    </row>
    <row r="46" spans="1:8">
      <c r="A46" s="765" t="s">
        <v>703</v>
      </c>
      <c r="B46" s="580"/>
      <c r="C46" s="578">
        <f t="shared" ref="C46:H46" si="12">+C47+C57+C65+C76</f>
        <v>0</v>
      </c>
      <c r="D46" s="578">
        <f t="shared" si="12"/>
        <v>0</v>
      </c>
      <c r="E46" s="578">
        <f t="shared" si="12"/>
        <v>0</v>
      </c>
      <c r="F46" s="578">
        <f t="shared" si="12"/>
        <v>0</v>
      </c>
      <c r="G46" s="578">
        <f t="shared" si="12"/>
        <v>0</v>
      </c>
      <c r="H46" s="578">
        <f t="shared" si="12"/>
        <v>0</v>
      </c>
    </row>
    <row r="47" spans="1:8">
      <c r="A47" s="765" t="s">
        <v>671</v>
      </c>
      <c r="B47" s="580"/>
      <c r="C47" s="578">
        <f>SUM(C48:C55)</f>
        <v>0</v>
      </c>
      <c r="D47" s="578">
        <f t="shared" ref="D47:H47" si="13">SUM(D48:D55)</f>
        <v>0</v>
      </c>
      <c r="E47" s="578">
        <f t="shared" si="13"/>
        <v>0</v>
      </c>
      <c r="F47" s="578">
        <f t="shared" si="13"/>
        <v>0</v>
      </c>
      <c r="G47" s="578">
        <f t="shared" si="13"/>
        <v>0</v>
      </c>
      <c r="H47" s="578">
        <f t="shared" si="13"/>
        <v>0</v>
      </c>
    </row>
    <row r="48" spans="1:8">
      <c r="A48" s="579"/>
      <c r="B48" s="580" t="s">
        <v>672</v>
      </c>
      <c r="C48" s="581"/>
      <c r="D48" s="581"/>
      <c r="E48" s="578">
        <f t="shared" ref="E48:E55" si="14">C48+D48</f>
        <v>0</v>
      </c>
      <c r="F48" s="581"/>
      <c r="G48" s="581"/>
      <c r="H48" s="578">
        <f t="shared" ref="H48:H55" si="15">+E48-F48</f>
        <v>0</v>
      </c>
    </row>
    <row r="49" spans="1:8">
      <c r="A49" s="579"/>
      <c r="B49" s="580" t="s">
        <v>673</v>
      </c>
      <c r="C49" s="581"/>
      <c r="D49" s="581"/>
      <c r="E49" s="578">
        <f t="shared" si="14"/>
        <v>0</v>
      </c>
      <c r="F49" s="581"/>
      <c r="G49" s="581"/>
      <c r="H49" s="578">
        <f t="shared" si="15"/>
        <v>0</v>
      </c>
    </row>
    <row r="50" spans="1:8">
      <c r="A50" s="579"/>
      <c r="B50" s="580" t="s">
        <v>674</v>
      </c>
      <c r="C50" s="581"/>
      <c r="D50" s="581"/>
      <c r="E50" s="578">
        <f t="shared" si="14"/>
        <v>0</v>
      </c>
      <c r="F50" s="581"/>
      <c r="G50" s="581"/>
      <c r="H50" s="578">
        <f t="shared" si="15"/>
        <v>0</v>
      </c>
    </row>
    <row r="51" spans="1:8">
      <c r="A51" s="579"/>
      <c r="B51" s="580" t="s">
        <v>675</v>
      </c>
      <c r="C51" s="581"/>
      <c r="D51" s="581"/>
      <c r="E51" s="578">
        <f t="shared" si="14"/>
        <v>0</v>
      </c>
      <c r="F51" s="581"/>
      <c r="G51" s="581"/>
      <c r="H51" s="578">
        <f t="shared" si="15"/>
        <v>0</v>
      </c>
    </row>
    <row r="52" spans="1:8">
      <c r="A52" s="579"/>
      <c r="B52" s="580" t="s">
        <v>676</v>
      </c>
      <c r="C52" s="581"/>
      <c r="D52" s="581"/>
      <c r="E52" s="578">
        <f t="shared" si="14"/>
        <v>0</v>
      </c>
      <c r="F52" s="581"/>
      <c r="G52" s="581"/>
      <c r="H52" s="578">
        <f t="shared" si="15"/>
        <v>0</v>
      </c>
    </row>
    <row r="53" spans="1:8">
      <c r="A53" s="579"/>
      <c r="B53" s="580" t="s">
        <v>677</v>
      </c>
      <c r="C53" s="581"/>
      <c r="D53" s="581"/>
      <c r="E53" s="578">
        <f t="shared" si="14"/>
        <v>0</v>
      </c>
      <c r="F53" s="581"/>
      <c r="G53" s="581"/>
      <c r="H53" s="578">
        <f t="shared" si="15"/>
        <v>0</v>
      </c>
    </row>
    <row r="54" spans="1:8">
      <c r="A54" s="579"/>
      <c r="B54" s="580" t="s">
        <v>678</v>
      </c>
      <c r="C54" s="581"/>
      <c r="D54" s="581"/>
      <c r="E54" s="578">
        <f t="shared" si="14"/>
        <v>0</v>
      </c>
      <c r="F54" s="581"/>
      <c r="G54" s="581"/>
      <c r="H54" s="578">
        <f t="shared" si="15"/>
        <v>0</v>
      </c>
    </row>
    <row r="55" spans="1:8">
      <c r="A55" s="579"/>
      <c r="B55" s="580" t="s">
        <v>679</v>
      </c>
      <c r="C55" s="581"/>
      <c r="D55" s="581"/>
      <c r="E55" s="578">
        <f t="shared" si="14"/>
        <v>0</v>
      </c>
      <c r="F55" s="581"/>
      <c r="G55" s="581"/>
      <c r="H55" s="578">
        <f t="shared" si="15"/>
        <v>0</v>
      </c>
    </row>
    <row r="56" spans="1:8">
      <c r="A56" s="579"/>
      <c r="B56" s="580"/>
      <c r="C56" s="581"/>
      <c r="D56" s="581"/>
      <c r="E56" s="578"/>
      <c r="F56" s="581"/>
      <c r="G56" s="581"/>
      <c r="H56" s="578"/>
    </row>
    <row r="57" spans="1:8">
      <c r="A57" s="765" t="s">
        <v>680</v>
      </c>
      <c r="B57" s="580"/>
      <c r="C57" s="578">
        <f>SUM(C58:C64)</f>
        <v>0</v>
      </c>
      <c r="D57" s="578">
        <f t="shared" ref="D57:H57" si="16">SUM(D58:D64)</f>
        <v>0</v>
      </c>
      <c r="E57" s="578">
        <f t="shared" si="16"/>
        <v>0</v>
      </c>
      <c r="F57" s="578">
        <f t="shared" si="16"/>
        <v>0</v>
      </c>
      <c r="G57" s="578">
        <f t="shared" si="16"/>
        <v>0</v>
      </c>
      <c r="H57" s="578">
        <f t="shared" si="16"/>
        <v>0</v>
      </c>
    </row>
    <row r="58" spans="1:8">
      <c r="A58" s="579"/>
      <c r="B58" s="580" t="s">
        <v>681</v>
      </c>
      <c r="C58" s="581"/>
      <c r="D58" s="581"/>
      <c r="E58" s="578">
        <f t="shared" ref="E58:E64" si="17">C58+D58</f>
        <v>0</v>
      </c>
      <c r="F58" s="581"/>
      <c r="G58" s="581"/>
      <c r="H58" s="578">
        <f t="shared" ref="H58:H64" si="18">+E58-F58</f>
        <v>0</v>
      </c>
    </row>
    <row r="59" spans="1:8">
      <c r="A59" s="579"/>
      <c r="B59" s="580" t="s">
        <v>682</v>
      </c>
      <c r="C59" s="581"/>
      <c r="D59" s="581"/>
      <c r="E59" s="578">
        <f t="shared" si="17"/>
        <v>0</v>
      </c>
      <c r="F59" s="581"/>
      <c r="G59" s="581"/>
      <c r="H59" s="578">
        <f t="shared" si="18"/>
        <v>0</v>
      </c>
    </row>
    <row r="60" spans="1:8">
      <c r="A60" s="579"/>
      <c r="B60" s="580" t="s">
        <v>683</v>
      </c>
      <c r="C60" s="581"/>
      <c r="D60" s="581"/>
      <c r="E60" s="578">
        <f t="shared" si="17"/>
        <v>0</v>
      </c>
      <c r="F60" s="581"/>
      <c r="G60" s="581"/>
      <c r="H60" s="578">
        <f t="shared" si="18"/>
        <v>0</v>
      </c>
    </row>
    <row r="61" spans="1:8">
      <c r="A61" s="579"/>
      <c r="B61" s="580" t="s">
        <v>684</v>
      </c>
      <c r="C61" s="581"/>
      <c r="D61" s="581"/>
      <c r="E61" s="578">
        <f t="shared" si="17"/>
        <v>0</v>
      </c>
      <c r="F61" s="581"/>
      <c r="G61" s="581"/>
      <c r="H61" s="578">
        <f t="shared" si="18"/>
        <v>0</v>
      </c>
    </row>
    <row r="62" spans="1:8">
      <c r="A62" s="579"/>
      <c r="B62" s="580" t="s">
        <v>685</v>
      </c>
      <c r="C62" s="581"/>
      <c r="D62" s="581"/>
      <c r="E62" s="578">
        <f t="shared" si="17"/>
        <v>0</v>
      </c>
      <c r="F62" s="581"/>
      <c r="G62" s="581"/>
      <c r="H62" s="578">
        <f t="shared" si="18"/>
        <v>0</v>
      </c>
    </row>
    <row r="63" spans="1:8">
      <c r="A63" s="579"/>
      <c r="B63" s="580" t="s">
        <v>686</v>
      </c>
      <c r="C63" s="581"/>
      <c r="D63" s="581"/>
      <c r="E63" s="578">
        <f t="shared" si="17"/>
        <v>0</v>
      </c>
      <c r="F63" s="581"/>
      <c r="G63" s="581"/>
      <c r="H63" s="578">
        <f t="shared" si="18"/>
        <v>0</v>
      </c>
    </row>
    <row r="64" spans="1:8" ht="16" thickBot="1">
      <c r="A64" s="586"/>
      <c r="B64" s="587" t="s">
        <v>687</v>
      </c>
      <c r="C64" s="588"/>
      <c r="D64" s="588"/>
      <c r="E64" s="589">
        <f t="shared" si="17"/>
        <v>0</v>
      </c>
      <c r="F64" s="588"/>
      <c r="G64" s="588"/>
      <c r="H64" s="589">
        <f t="shared" si="18"/>
        <v>0</v>
      </c>
    </row>
    <row r="65" spans="1:8">
      <c r="A65" s="765" t="s">
        <v>688</v>
      </c>
      <c r="B65" s="580"/>
      <c r="C65" s="578">
        <f>SUM(C66:C74)</f>
        <v>0</v>
      </c>
      <c r="D65" s="578">
        <f t="shared" ref="D65:H65" si="19">SUM(D66:D74)</f>
        <v>0</v>
      </c>
      <c r="E65" s="578">
        <f t="shared" si="19"/>
        <v>0</v>
      </c>
      <c r="F65" s="578">
        <f t="shared" si="19"/>
        <v>0</v>
      </c>
      <c r="G65" s="578">
        <f t="shared" si="19"/>
        <v>0</v>
      </c>
      <c r="H65" s="578">
        <f t="shared" si="19"/>
        <v>0</v>
      </c>
    </row>
    <row r="66" spans="1:8">
      <c r="A66" s="579"/>
      <c r="B66" s="580" t="s">
        <v>689</v>
      </c>
      <c r="C66" s="581"/>
      <c r="D66" s="581"/>
      <c r="E66" s="578">
        <f t="shared" ref="E66:E74" si="20">C66+D66</f>
        <v>0</v>
      </c>
      <c r="F66" s="581"/>
      <c r="G66" s="581"/>
      <c r="H66" s="578">
        <f t="shared" ref="H66:H74" si="21">+E66-F66</f>
        <v>0</v>
      </c>
    </row>
    <row r="67" spans="1:8">
      <c r="A67" s="579"/>
      <c r="B67" s="580" t="s">
        <v>690</v>
      </c>
      <c r="C67" s="581"/>
      <c r="D67" s="581"/>
      <c r="E67" s="578"/>
      <c r="F67" s="581"/>
      <c r="G67" s="581"/>
      <c r="H67" s="578">
        <f t="shared" si="21"/>
        <v>0</v>
      </c>
    </row>
    <row r="68" spans="1:8">
      <c r="A68" s="579"/>
      <c r="B68" s="580" t="s">
        <v>691</v>
      </c>
      <c r="C68" s="581"/>
      <c r="D68" s="581"/>
      <c r="E68" s="578">
        <f t="shared" si="20"/>
        <v>0</v>
      </c>
      <c r="F68" s="581"/>
      <c r="G68" s="581"/>
      <c r="H68" s="578">
        <f t="shared" si="21"/>
        <v>0</v>
      </c>
    </row>
    <row r="69" spans="1:8">
      <c r="A69" s="579"/>
      <c r="B69" s="580" t="s">
        <v>692</v>
      </c>
      <c r="C69" s="581"/>
      <c r="D69" s="581"/>
      <c r="E69" s="578">
        <f t="shared" si="20"/>
        <v>0</v>
      </c>
      <c r="F69" s="581"/>
      <c r="G69" s="581"/>
      <c r="H69" s="578">
        <f t="shared" si="21"/>
        <v>0</v>
      </c>
    </row>
    <row r="70" spans="1:8">
      <c r="A70" s="579"/>
      <c r="B70" s="580" t="s">
        <v>693</v>
      </c>
      <c r="C70" s="581"/>
      <c r="D70" s="581"/>
      <c r="E70" s="578">
        <f t="shared" si="20"/>
        <v>0</v>
      </c>
      <c r="F70" s="581"/>
      <c r="G70" s="581"/>
      <c r="H70" s="578">
        <f t="shared" si="21"/>
        <v>0</v>
      </c>
    </row>
    <row r="71" spans="1:8">
      <c r="A71" s="579"/>
      <c r="B71" s="580" t="s">
        <v>694</v>
      </c>
      <c r="C71" s="581"/>
      <c r="D71" s="581"/>
      <c r="E71" s="578">
        <f t="shared" si="20"/>
        <v>0</v>
      </c>
      <c r="F71" s="581"/>
      <c r="G71" s="581"/>
      <c r="H71" s="578">
        <f t="shared" si="21"/>
        <v>0</v>
      </c>
    </row>
    <row r="72" spans="1:8">
      <c r="A72" s="579"/>
      <c r="B72" s="580" t="s">
        <v>695</v>
      </c>
      <c r="C72" s="581"/>
      <c r="D72" s="581"/>
      <c r="E72" s="578">
        <f t="shared" si="20"/>
        <v>0</v>
      </c>
      <c r="F72" s="581"/>
      <c r="G72" s="581"/>
      <c r="H72" s="578">
        <f t="shared" si="21"/>
        <v>0</v>
      </c>
    </row>
    <row r="73" spans="1:8">
      <c r="A73" s="579"/>
      <c r="B73" s="580" t="s">
        <v>696</v>
      </c>
      <c r="C73" s="581"/>
      <c r="D73" s="581"/>
      <c r="E73" s="578">
        <f t="shared" si="20"/>
        <v>0</v>
      </c>
      <c r="F73" s="581"/>
      <c r="G73" s="581"/>
      <c r="H73" s="578">
        <f t="shared" si="21"/>
        <v>0</v>
      </c>
    </row>
    <row r="74" spans="1:8">
      <c r="A74" s="579"/>
      <c r="B74" s="580" t="s">
        <v>697</v>
      </c>
      <c r="C74" s="581"/>
      <c r="D74" s="581"/>
      <c r="E74" s="578">
        <f t="shared" si="20"/>
        <v>0</v>
      </c>
      <c r="F74" s="581"/>
      <c r="G74" s="581"/>
      <c r="H74" s="578">
        <f t="shared" si="21"/>
        <v>0</v>
      </c>
    </row>
    <row r="75" spans="1:8">
      <c r="A75" s="579"/>
      <c r="B75" s="580"/>
      <c r="C75" s="581"/>
      <c r="D75" s="581"/>
      <c r="E75" s="578"/>
      <c r="F75" s="581"/>
      <c r="G75" s="581"/>
      <c r="H75" s="578"/>
    </row>
    <row r="76" spans="1:8">
      <c r="A76" s="765" t="s">
        <v>698</v>
      </c>
      <c r="B76" s="580"/>
      <c r="C76" s="578">
        <f>SUM(C77:C80)</f>
        <v>0</v>
      </c>
      <c r="D76" s="578">
        <f t="shared" ref="D76:H76" si="22">SUM(D77:D80)</f>
        <v>0</v>
      </c>
      <c r="E76" s="578">
        <f t="shared" si="22"/>
        <v>0</v>
      </c>
      <c r="F76" s="578">
        <f t="shared" si="22"/>
        <v>0</v>
      </c>
      <c r="G76" s="578">
        <f t="shared" si="22"/>
        <v>0</v>
      </c>
      <c r="H76" s="578">
        <f t="shared" si="22"/>
        <v>0</v>
      </c>
    </row>
    <row r="77" spans="1:8">
      <c r="A77" s="579"/>
      <c r="B77" s="580" t="s">
        <v>699</v>
      </c>
      <c r="C77" s="581">
        <v>0</v>
      </c>
      <c r="D77" s="581"/>
      <c r="E77" s="578">
        <f t="shared" ref="E77:E80" si="23">C77+D77</f>
        <v>0</v>
      </c>
      <c r="F77" s="581"/>
      <c r="G77" s="581"/>
      <c r="H77" s="578">
        <f t="shared" ref="H77:H80" si="24">+E77-F77</f>
        <v>0</v>
      </c>
    </row>
    <row r="78" spans="1:8">
      <c r="A78" s="579"/>
      <c r="B78" s="580" t="s">
        <v>700</v>
      </c>
      <c r="C78" s="581">
        <v>0</v>
      </c>
      <c r="D78" s="581"/>
      <c r="E78" s="578">
        <f t="shared" si="23"/>
        <v>0</v>
      </c>
      <c r="F78" s="581"/>
      <c r="G78" s="581"/>
      <c r="H78" s="578">
        <f t="shared" si="24"/>
        <v>0</v>
      </c>
    </row>
    <row r="79" spans="1:8">
      <c r="A79" s="579"/>
      <c r="B79" s="580" t="s">
        <v>701</v>
      </c>
      <c r="C79" s="581">
        <v>0</v>
      </c>
      <c r="D79" s="581"/>
      <c r="E79" s="578">
        <f t="shared" si="23"/>
        <v>0</v>
      </c>
      <c r="F79" s="581"/>
      <c r="G79" s="581"/>
      <c r="H79" s="578">
        <f t="shared" si="24"/>
        <v>0</v>
      </c>
    </row>
    <row r="80" spans="1:8">
      <c r="A80" s="579"/>
      <c r="B80" s="580" t="s">
        <v>702</v>
      </c>
      <c r="C80" s="581"/>
      <c r="D80" s="581"/>
      <c r="E80" s="578">
        <f t="shared" si="23"/>
        <v>0</v>
      </c>
      <c r="F80" s="581"/>
      <c r="G80" s="581"/>
      <c r="H80" s="578">
        <f t="shared" si="24"/>
        <v>0</v>
      </c>
    </row>
    <row r="81" spans="1:9">
      <c r="A81" s="579"/>
      <c r="B81" s="580"/>
      <c r="C81" s="581"/>
      <c r="D81" s="581"/>
      <c r="E81" s="578"/>
      <c r="F81" s="581"/>
      <c r="G81" s="581"/>
      <c r="H81" s="578"/>
    </row>
    <row r="82" spans="1:9" ht="16" thickBot="1">
      <c r="A82" s="785" t="s">
        <v>604</v>
      </c>
      <c r="B82" s="587"/>
      <c r="C82" s="589">
        <f t="shared" ref="C82:H82" si="25">+C9+C46</f>
        <v>26308672</v>
      </c>
      <c r="D82" s="589">
        <f t="shared" si="25"/>
        <v>5041474.13</v>
      </c>
      <c r="E82" s="589">
        <f t="shared" si="25"/>
        <v>31350146.129999999</v>
      </c>
      <c r="F82" s="589">
        <f t="shared" si="25"/>
        <v>28699927.899999999</v>
      </c>
      <c r="G82" s="589">
        <f t="shared" si="25"/>
        <v>28685596.809999999</v>
      </c>
      <c r="H82" s="589">
        <f t="shared" si="25"/>
        <v>2650218.2300000004</v>
      </c>
      <c r="I82" s="389" t="str">
        <f>IF((C82-'CPCA-II-11'!B45)&gt;0.9,"ERROR!!!!! EL MONTO NO COINCIDE CON LO REPORTADO EN EL FORMATO ETCA-II-11 EN EL TOTAL DEL GASTO","")</f>
        <v/>
      </c>
    </row>
    <row r="83" spans="1:9">
      <c r="A83" s="590"/>
      <c r="B83" s="590"/>
      <c r="C83" s="591"/>
      <c r="D83" s="591"/>
      <c r="E83" s="592"/>
      <c r="F83" s="591"/>
      <c r="G83" s="591"/>
      <c r="H83" s="592"/>
      <c r="I83" s="389" t="str">
        <f>IF((D82-'CPCA-II-11'!C45)&gt;0.9,"ERROR!!!!! EL MONTO NO COINCIDE CON LO REPORTADO EN EL FORMATO ETCA-II-11 EN EL TOTAL DEL GASTO","")</f>
        <v/>
      </c>
    </row>
    <row r="84" spans="1:9">
      <c r="A84" s="590"/>
      <c r="B84" s="590"/>
      <c r="C84" s="591"/>
      <c r="D84" s="591"/>
      <c r="E84" s="592"/>
      <c r="F84" s="591"/>
      <c r="G84" s="591"/>
      <c r="H84" s="592"/>
      <c r="I84" t="str">
        <f>IF((E82-'CPCA-II-11'!D45),"ERROR!!!!! EL MONTO NO COINCIDE CON LO REPORTADO EN EL FORMATO ETCA-II-11 EN EL TOTAL DEL GASTO","")</f>
        <v/>
      </c>
    </row>
    <row r="85" spans="1:9">
      <c r="A85" s="590"/>
      <c r="B85" s="590"/>
      <c r="C85" s="591"/>
      <c r="D85" s="591"/>
      <c r="E85" s="592"/>
      <c r="F85" s="591"/>
      <c r="G85" s="591"/>
      <c r="H85" s="592"/>
      <c r="I85" t="str">
        <f>IF((F82-'CPCA-II-11'!E45)&gt;0.9,"ERROR!!!!! EL MONTO NO COINCIDE CON LO REPORTADO EN EL FORMATO ETCA-II-11 EN EL TOTAL DEL GASTO","")</f>
        <v/>
      </c>
    </row>
    <row r="86" spans="1:9">
      <c r="A86" s="590"/>
      <c r="B86" s="590"/>
      <c r="C86" s="591"/>
      <c r="D86" s="591"/>
      <c r="E86" s="592"/>
      <c r="F86" s="591"/>
      <c r="G86" s="591"/>
      <c r="H86" s="592"/>
      <c r="I86" t="str">
        <f>IF((G82-'CPCA-II-11'!F45)&gt;0.9,"ERROR!!!!! EL MONTO NO COINCIDE CON LO REPORTADO EN EL FORMATO ETCA-II-11 EN EL TOTAL DEL GASTO","")</f>
        <v/>
      </c>
    </row>
    <row r="87" spans="1:9">
      <c r="A87" s="590"/>
      <c r="B87" s="590"/>
      <c r="C87" s="591"/>
      <c r="D87" s="591"/>
      <c r="E87" s="592"/>
      <c r="F87" s="591"/>
      <c r="G87" s="591"/>
      <c r="H87" s="592"/>
      <c r="I87" t="str">
        <f>IF((H82-'CPCA-II-11'!G45)&gt;0.9,"ERROR!!!!! EL MONTO NO COINCIDE CON LO REPORTADO EN EL FORMATO ETCA-II-11 EN EL TOTAL DEL GASTO","")</f>
        <v/>
      </c>
    </row>
    <row r="88" spans="1:9">
      <c r="A88" s="590"/>
      <c r="B88" s="590"/>
      <c r="C88" s="591"/>
      <c r="D88" s="591"/>
      <c r="E88" s="592"/>
      <c r="F88" s="591"/>
      <c r="G88" s="591"/>
      <c r="H88" s="592"/>
    </row>
  </sheetData>
  <sheetProtection formatColumns="0" formatRows="0" insertHyperlinks="0"/>
  <mergeCells count="13">
    <mergeCell ref="A8:B8"/>
    <mergeCell ref="A9:B9"/>
    <mergeCell ref="A10:B10"/>
    <mergeCell ref="A20:B20"/>
    <mergeCell ref="A29:B29"/>
    <mergeCell ref="A6:B7"/>
    <mergeCell ref="C6:G6"/>
    <mergeCell ref="H6:H7"/>
    <mergeCell ref="A1:H1"/>
    <mergeCell ref="A2:H2"/>
    <mergeCell ref="A3:H3"/>
    <mergeCell ref="A4:H4"/>
    <mergeCell ref="A5:H5"/>
  </mergeCells>
  <pageMargins left="0.19685039370078741" right="0.31496062992125984" top="0.74803149606299213" bottom="0.74803149606299213" header="0.31496062992125984" footer="0.31496062992125984"/>
  <pageSetup scale="93" orientation="landscape" r:id="rId1"/>
  <rowBreaks count="1" manualBreakCount="1">
    <brk id="33" max="7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76"/>
  <sheetViews>
    <sheetView view="pageBreakPreview" topLeftCell="A171" zoomScaleNormal="112" zoomScaleSheetLayoutView="100" workbookViewId="0">
      <selection activeCell="E179" sqref="E179"/>
    </sheetView>
  </sheetViews>
  <sheetFormatPr baseColWidth="10" defaultColWidth="11.5" defaultRowHeight="14"/>
  <cols>
    <col min="1" max="1" width="10.5" style="24" customWidth="1"/>
    <col min="2" max="2" width="39.6640625" style="6" customWidth="1"/>
    <col min="3" max="7" width="12.6640625" style="6" customWidth="1"/>
    <col min="8" max="8" width="11.6640625" style="6" customWidth="1"/>
    <col min="9" max="9" width="9.5" style="6" customWidth="1"/>
    <col min="10" max="16384" width="11.5" style="3"/>
  </cols>
  <sheetData>
    <row r="1" spans="1:9" s="6" customFormat="1" ht="16">
      <c r="A1" s="1252" t="str">
        <f>'CPCA-I-01'!A1:G1</f>
        <v>UNIVERSIDAD TECNOLÓGICA DE GUAYMAS</v>
      </c>
      <c r="B1" s="1252"/>
      <c r="C1" s="1252"/>
      <c r="D1" s="1252"/>
      <c r="E1" s="1252"/>
      <c r="F1" s="1252"/>
      <c r="G1" s="1252"/>
      <c r="H1" s="1252"/>
      <c r="I1" s="1252"/>
    </row>
    <row r="2" spans="1:9" s="21" customFormat="1" ht="16">
      <c r="A2" s="1252" t="s">
        <v>465</v>
      </c>
      <c r="B2" s="1252"/>
      <c r="C2" s="1252"/>
      <c r="D2" s="1252"/>
      <c r="E2" s="1252"/>
      <c r="F2" s="1252"/>
      <c r="G2" s="1252"/>
      <c r="H2" s="1252"/>
      <c r="I2" s="1252"/>
    </row>
    <row r="3" spans="1:9" s="21" customFormat="1" ht="16">
      <c r="A3" s="1252" t="s">
        <v>704</v>
      </c>
      <c r="B3" s="1252"/>
      <c r="C3" s="1252"/>
      <c r="D3" s="1252"/>
      <c r="E3" s="1252"/>
      <c r="F3" s="1252"/>
      <c r="G3" s="1252"/>
      <c r="H3" s="1252"/>
      <c r="I3" s="1252"/>
    </row>
    <row r="4" spans="1:9" s="21" customFormat="1" ht="16">
      <c r="A4" s="1024" t="str">
        <f>'CPCA-I-03'!A3:D3</f>
        <v>Del 01 de Enero al 31 de Diciembre 2024</v>
      </c>
      <c r="B4" s="1024"/>
      <c r="C4" s="1024"/>
      <c r="D4" s="1024"/>
      <c r="E4" s="1024"/>
      <c r="F4" s="1024"/>
      <c r="G4" s="1024"/>
      <c r="H4" s="1024"/>
      <c r="I4" s="1024"/>
    </row>
    <row r="5" spans="1:9" s="22" customFormat="1" ht="15" thickBot="1">
      <c r="A5" s="35"/>
      <c r="B5" s="35"/>
      <c r="C5" s="1253" t="s">
        <v>906</v>
      </c>
      <c r="D5" s="1253"/>
      <c r="E5" s="1253"/>
      <c r="F5" s="35"/>
      <c r="G5" s="4"/>
      <c r="H5" s="1254"/>
      <c r="I5" s="1254"/>
    </row>
    <row r="6" spans="1:9" ht="38.25" customHeight="1">
      <c r="A6" s="1073" t="s">
        <v>705</v>
      </c>
      <c r="B6" s="1250"/>
      <c r="C6" s="160" t="s">
        <v>467</v>
      </c>
      <c r="D6" s="160" t="s">
        <v>398</v>
      </c>
      <c r="E6" s="160" t="s">
        <v>468</v>
      </c>
      <c r="F6" s="161" t="s">
        <v>469</v>
      </c>
      <c r="G6" s="161" t="s">
        <v>470</v>
      </c>
      <c r="H6" s="160" t="s">
        <v>471</v>
      </c>
      <c r="I6" s="162" t="s">
        <v>706</v>
      </c>
    </row>
    <row r="7" spans="1:9" ht="18" customHeight="1" thickBot="1">
      <c r="A7" s="1079"/>
      <c r="B7" s="1251"/>
      <c r="C7" s="223"/>
      <c r="D7" s="223"/>
      <c r="E7" s="223"/>
      <c r="F7" s="249"/>
      <c r="G7" s="249"/>
      <c r="H7" s="223"/>
      <c r="I7" s="224"/>
    </row>
    <row r="8" spans="1:9" ht="6" customHeight="1">
      <c r="A8" s="245"/>
      <c r="B8" s="246"/>
      <c r="C8" s="247"/>
      <c r="D8" s="247"/>
      <c r="E8" s="247"/>
      <c r="F8" s="247"/>
      <c r="G8" s="247"/>
      <c r="H8" s="247"/>
      <c r="I8" s="248"/>
    </row>
    <row r="9" spans="1:9" ht="20" customHeight="1">
      <c r="A9" s="970" t="s">
        <v>2006</v>
      </c>
      <c r="B9" s="979" t="s">
        <v>2007</v>
      </c>
      <c r="C9" s="971">
        <v>21234333.030000001</v>
      </c>
      <c r="D9" s="972">
        <v>4597515.46</v>
      </c>
      <c r="E9" s="380">
        <f>C9+D9</f>
        <v>25831848.490000002</v>
      </c>
      <c r="F9" s="971">
        <v>23889636.859999999</v>
      </c>
      <c r="G9" s="971">
        <v>23889636.859999999</v>
      </c>
      <c r="H9" s="380">
        <f>E9-F9</f>
        <v>1942211.6300000027</v>
      </c>
      <c r="I9" s="980">
        <f>IF(E9=0,"",F9/E9)</f>
        <v>0.92481329275557378</v>
      </c>
    </row>
    <row r="10" spans="1:9" s="11" customFormat="1" ht="17.25" customHeight="1">
      <c r="A10" s="970" t="s">
        <v>2008</v>
      </c>
      <c r="B10" s="970" t="s">
        <v>2009</v>
      </c>
      <c r="C10" s="971">
        <v>13799070.699999999</v>
      </c>
      <c r="D10" s="972">
        <v>5279925.55</v>
      </c>
      <c r="E10" s="380">
        <f>C10+D10</f>
        <v>19078996.25</v>
      </c>
      <c r="F10" s="971">
        <v>18892339.940000001</v>
      </c>
      <c r="G10" s="971">
        <v>18892339.940000001</v>
      </c>
      <c r="H10" s="380">
        <f t="shared" ref="H10:H31" si="0">E10-F10</f>
        <v>186656.30999999866</v>
      </c>
      <c r="I10" s="980">
        <f t="shared" ref="I10:I73" si="1">IF(E10=0,"",F10/E10)</f>
        <v>0.99021665985179919</v>
      </c>
    </row>
    <row r="11" spans="1:9" s="11" customFormat="1" ht="17.25" customHeight="1">
      <c r="A11" s="973" t="s">
        <v>2010</v>
      </c>
      <c r="B11" s="973" t="s">
        <v>2011</v>
      </c>
      <c r="C11" s="974">
        <v>13799070.699999999</v>
      </c>
      <c r="D11" s="975">
        <v>5279925.55</v>
      </c>
      <c r="E11" s="380">
        <f t="shared" ref="E11:E74" si="2">C11+D11</f>
        <v>19078996.25</v>
      </c>
      <c r="F11" s="974">
        <v>18892339.940000001</v>
      </c>
      <c r="G11" s="974">
        <v>18892339.940000001</v>
      </c>
      <c r="H11" s="380">
        <f t="shared" si="0"/>
        <v>186656.30999999866</v>
      </c>
      <c r="I11" s="980">
        <f t="shared" si="1"/>
        <v>0.99021665985179919</v>
      </c>
    </row>
    <row r="12" spans="1:9" s="11" customFormat="1" ht="17.25" customHeight="1">
      <c r="A12" s="973" t="s">
        <v>2012</v>
      </c>
      <c r="B12" s="973" t="s">
        <v>2013</v>
      </c>
      <c r="C12" s="974">
        <v>13205015.18</v>
      </c>
      <c r="D12" s="975">
        <v>5089093.78</v>
      </c>
      <c r="E12" s="380">
        <f t="shared" si="2"/>
        <v>18294108.960000001</v>
      </c>
      <c r="F12" s="974">
        <v>18108692</v>
      </c>
      <c r="G12" s="974">
        <v>18108692</v>
      </c>
      <c r="H12" s="380">
        <f t="shared" si="0"/>
        <v>185416.96000000089</v>
      </c>
      <c r="I12" s="980">
        <f t="shared" si="1"/>
        <v>0.98986466296853182</v>
      </c>
    </row>
    <row r="13" spans="1:9" s="11" customFormat="1" ht="17.25" customHeight="1">
      <c r="A13" s="973" t="s">
        <v>2014</v>
      </c>
      <c r="B13" s="973" t="s">
        <v>2015</v>
      </c>
      <c r="C13" s="974">
        <v>594055.52</v>
      </c>
      <c r="D13" s="975">
        <v>190831.77</v>
      </c>
      <c r="E13" s="380">
        <f t="shared" si="2"/>
        <v>784887.29</v>
      </c>
      <c r="F13" s="974">
        <v>783647.94</v>
      </c>
      <c r="G13" s="974">
        <v>783647.94</v>
      </c>
      <c r="H13" s="380">
        <f t="shared" si="0"/>
        <v>1239.3500000000931</v>
      </c>
      <c r="I13" s="980">
        <f t="shared" si="1"/>
        <v>0.99842098347649366</v>
      </c>
    </row>
    <row r="14" spans="1:9" s="11" customFormat="1" ht="17.25" customHeight="1">
      <c r="A14" s="970" t="s">
        <v>2016</v>
      </c>
      <c r="B14" s="970" t="s">
        <v>2017</v>
      </c>
      <c r="C14" s="971">
        <v>2875893.35</v>
      </c>
      <c r="D14" s="972">
        <v>904746.11</v>
      </c>
      <c r="E14" s="380">
        <f t="shared" si="2"/>
        <v>3780639.46</v>
      </c>
      <c r="F14" s="971">
        <v>3329308.42</v>
      </c>
      <c r="G14" s="971">
        <v>3329308.42</v>
      </c>
      <c r="H14" s="380">
        <f t="shared" si="0"/>
        <v>451331.04000000004</v>
      </c>
      <c r="I14" s="980">
        <f t="shared" si="1"/>
        <v>0.88062044932472883</v>
      </c>
    </row>
    <row r="15" spans="1:9" s="11" customFormat="1" ht="17.25" customHeight="1">
      <c r="A15" s="973" t="s">
        <v>2018</v>
      </c>
      <c r="B15" s="973" t="s">
        <v>2019</v>
      </c>
      <c r="C15" s="974">
        <v>0</v>
      </c>
      <c r="D15" s="975">
        <v>85848.65</v>
      </c>
      <c r="E15" s="380">
        <f t="shared" si="2"/>
        <v>85848.65</v>
      </c>
      <c r="F15" s="974">
        <v>85848.65</v>
      </c>
      <c r="G15" s="974">
        <v>85848.65</v>
      </c>
      <c r="H15" s="380">
        <f t="shared" si="0"/>
        <v>0</v>
      </c>
      <c r="I15" s="980">
        <f t="shared" si="1"/>
        <v>1</v>
      </c>
    </row>
    <row r="16" spans="1:9" s="11" customFormat="1" ht="17.25" customHeight="1">
      <c r="A16" s="973" t="s">
        <v>2020</v>
      </c>
      <c r="B16" s="973" t="s">
        <v>2019</v>
      </c>
      <c r="C16" s="974">
        <v>0</v>
      </c>
      <c r="D16" s="975">
        <v>85848.65</v>
      </c>
      <c r="E16" s="380">
        <f t="shared" si="2"/>
        <v>85848.65</v>
      </c>
      <c r="F16" s="974">
        <v>85848.65</v>
      </c>
      <c r="G16" s="974">
        <v>85848.65</v>
      </c>
      <c r="H16" s="380">
        <f t="shared" si="0"/>
        <v>0</v>
      </c>
      <c r="I16" s="980">
        <f t="shared" si="1"/>
        <v>1</v>
      </c>
    </row>
    <row r="17" spans="1:9" s="11" customFormat="1" ht="17.25" customHeight="1">
      <c r="A17" s="973" t="s">
        <v>2021</v>
      </c>
      <c r="B17" s="973" t="s">
        <v>2022</v>
      </c>
      <c r="C17" s="974">
        <v>2875893.35</v>
      </c>
      <c r="D17" s="975">
        <v>644989.77</v>
      </c>
      <c r="E17" s="380">
        <f t="shared" si="2"/>
        <v>3520883.12</v>
      </c>
      <c r="F17" s="974">
        <v>3069552.44</v>
      </c>
      <c r="G17" s="974">
        <v>3069552.44</v>
      </c>
      <c r="H17" s="380">
        <f t="shared" si="0"/>
        <v>451330.68000000017</v>
      </c>
      <c r="I17" s="980">
        <f t="shared" si="1"/>
        <v>0.87181321713400128</v>
      </c>
    </row>
    <row r="18" spans="1:9" s="11" customFormat="1" ht="17.25" customHeight="1">
      <c r="A18" s="973" t="s">
        <v>2023</v>
      </c>
      <c r="B18" s="973" t="s">
        <v>2024</v>
      </c>
      <c r="C18" s="974">
        <v>916813.64</v>
      </c>
      <c r="D18" s="975">
        <v>101216.28</v>
      </c>
      <c r="E18" s="380">
        <f t="shared" si="2"/>
        <v>1018029.92</v>
      </c>
      <c r="F18" s="974">
        <v>980321.21</v>
      </c>
      <c r="G18" s="974">
        <v>980321.21</v>
      </c>
      <c r="H18" s="380">
        <f t="shared" si="0"/>
        <v>37708.710000000079</v>
      </c>
      <c r="I18" s="980">
        <f t="shared" si="1"/>
        <v>0.96295913385335463</v>
      </c>
    </row>
    <row r="19" spans="1:9" s="11" customFormat="1" ht="17.25" customHeight="1">
      <c r="A19" s="973" t="s">
        <v>2025</v>
      </c>
      <c r="B19" s="973" t="s">
        <v>2026</v>
      </c>
      <c r="C19" s="974">
        <v>1959079.71</v>
      </c>
      <c r="D19" s="975">
        <v>543773.49</v>
      </c>
      <c r="E19" s="380">
        <f t="shared" si="2"/>
        <v>2502853.2000000002</v>
      </c>
      <c r="F19" s="974">
        <v>2089231.23</v>
      </c>
      <c r="G19" s="974">
        <v>2089231.23</v>
      </c>
      <c r="H19" s="380">
        <f t="shared" si="0"/>
        <v>413621.9700000002</v>
      </c>
      <c r="I19" s="980">
        <f t="shared" si="1"/>
        <v>0.8347398201380728</v>
      </c>
    </row>
    <row r="20" spans="1:9" s="11" customFormat="1" ht="17.25" customHeight="1">
      <c r="A20" s="973" t="s">
        <v>2027</v>
      </c>
      <c r="B20" s="973" t="s">
        <v>2028</v>
      </c>
      <c r="C20" s="974">
        <v>0</v>
      </c>
      <c r="D20" s="975">
        <v>173907.69</v>
      </c>
      <c r="E20" s="380">
        <f t="shared" si="2"/>
        <v>173907.69</v>
      </c>
      <c r="F20" s="974">
        <v>173907.33</v>
      </c>
      <c r="G20" s="974">
        <v>173907.33</v>
      </c>
      <c r="H20" s="380">
        <f t="shared" si="0"/>
        <v>0.36000000001513399</v>
      </c>
      <c r="I20" s="980">
        <f t="shared" si="1"/>
        <v>0.99999792993627823</v>
      </c>
    </row>
    <row r="21" spans="1:9" s="11" customFormat="1" ht="17.25" customHeight="1">
      <c r="A21" s="973" t="s">
        <v>2029</v>
      </c>
      <c r="B21" s="973" t="s">
        <v>2030</v>
      </c>
      <c r="C21" s="974">
        <v>0</v>
      </c>
      <c r="D21" s="975">
        <v>173907.69</v>
      </c>
      <c r="E21" s="380">
        <f t="shared" si="2"/>
        <v>173907.69</v>
      </c>
      <c r="F21" s="974">
        <v>173907.33</v>
      </c>
      <c r="G21" s="974">
        <v>173907.33</v>
      </c>
      <c r="H21" s="380">
        <f t="shared" si="0"/>
        <v>0.36000000001513399</v>
      </c>
      <c r="I21" s="980">
        <f t="shared" si="1"/>
        <v>0.99999792993627823</v>
      </c>
    </row>
    <row r="22" spans="1:9" s="11" customFormat="1" ht="17.25" customHeight="1">
      <c r="A22" s="970" t="s">
        <v>2031</v>
      </c>
      <c r="B22" s="970" t="s">
        <v>2032</v>
      </c>
      <c r="C22" s="971">
        <v>3861476.18</v>
      </c>
      <c r="D22" s="976">
        <v>-2592757.29</v>
      </c>
      <c r="E22" s="380">
        <f t="shared" si="2"/>
        <v>1268718.8900000001</v>
      </c>
      <c r="F22" s="971">
        <v>162442.17000000001</v>
      </c>
      <c r="G22" s="971">
        <v>162442.17000000001</v>
      </c>
      <c r="H22" s="380">
        <f t="shared" si="0"/>
        <v>1106276.7200000002</v>
      </c>
      <c r="I22" s="980">
        <f t="shared" si="1"/>
        <v>0.12803637691561445</v>
      </c>
    </row>
    <row r="23" spans="1:9" s="11" customFormat="1" ht="29.25" customHeight="1">
      <c r="A23" s="973" t="s">
        <v>2033</v>
      </c>
      <c r="B23" s="973" t="s">
        <v>2034</v>
      </c>
      <c r="C23" s="974">
        <v>2752427.6</v>
      </c>
      <c r="D23" s="977">
        <v>-2053136.7</v>
      </c>
      <c r="E23" s="380">
        <f t="shared" si="2"/>
        <v>699290.90000000014</v>
      </c>
      <c r="F23" s="974">
        <v>0</v>
      </c>
      <c r="G23" s="974">
        <v>0</v>
      </c>
      <c r="H23" s="380">
        <f t="shared" si="0"/>
        <v>699290.90000000014</v>
      </c>
      <c r="I23" s="980">
        <f t="shared" si="1"/>
        <v>0</v>
      </c>
    </row>
    <row r="24" spans="1:9" s="11" customFormat="1" ht="25.5" customHeight="1">
      <c r="A24" s="973" t="s">
        <v>2035</v>
      </c>
      <c r="B24" s="973" t="s">
        <v>2036</v>
      </c>
      <c r="C24" s="974">
        <v>1531127.92</v>
      </c>
      <c r="D24" s="977">
        <v>-1352496.36</v>
      </c>
      <c r="E24" s="380">
        <f t="shared" si="2"/>
        <v>178631.55999999982</v>
      </c>
      <c r="F24" s="974">
        <v>0</v>
      </c>
      <c r="G24" s="974">
        <v>0</v>
      </c>
      <c r="H24" s="380">
        <f t="shared" si="0"/>
        <v>178631.55999999982</v>
      </c>
      <c r="I24" s="980">
        <f t="shared" si="1"/>
        <v>0</v>
      </c>
    </row>
    <row r="25" spans="1:9" s="11" customFormat="1" ht="17.25" customHeight="1">
      <c r="A25" s="973" t="s">
        <v>2037</v>
      </c>
      <c r="B25" s="973" t="s">
        <v>2038</v>
      </c>
      <c r="C25" s="974">
        <v>1221299.68</v>
      </c>
      <c r="D25" s="977">
        <v>-700640.34</v>
      </c>
      <c r="E25" s="380">
        <f t="shared" si="2"/>
        <v>520659.33999999997</v>
      </c>
      <c r="F25" s="974">
        <v>0</v>
      </c>
      <c r="G25" s="974">
        <v>0</v>
      </c>
      <c r="H25" s="380">
        <f t="shared" si="0"/>
        <v>520659.33999999997</v>
      </c>
      <c r="I25" s="980">
        <f t="shared" si="1"/>
        <v>0</v>
      </c>
    </row>
    <row r="26" spans="1:9" s="11" customFormat="1" ht="17.25" customHeight="1">
      <c r="A26" s="973" t="s">
        <v>2039</v>
      </c>
      <c r="B26" s="973" t="s">
        <v>2040</v>
      </c>
      <c r="C26" s="974">
        <v>1099567.92</v>
      </c>
      <c r="D26" s="977">
        <v>-530139.93000000005</v>
      </c>
      <c r="E26" s="380">
        <f t="shared" si="2"/>
        <v>569427.98999999987</v>
      </c>
      <c r="F26" s="974">
        <v>162442.17000000001</v>
      </c>
      <c r="G26" s="974">
        <v>162442.17000000001</v>
      </c>
      <c r="H26" s="380">
        <f t="shared" si="0"/>
        <v>406985.81999999983</v>
      </c>
      <c r="I26" s="980">
        <f t="shared" si="1"/>
        <v>0.28527254166062338</v>
      </c>
    </row>
    <row r="27" spans="1:9" s="11" customFormat="1" ht="17.25" customHeight="1">
      <c r="A27" s="973" t="s">
        <v>2041</v>
      </c>
      <c r="B27" s="973" t="s">
        <v>2042</v>
      </c>
      <c r="C27" s="974">
        <v>1099567.92</v>
      </c>
      <c r="D27" s="977">
        <v>-530139.93000000005</v>
      </c>
      <c r="E27" s="380">
        <f t="shared" si="2"/>
        <v>569427.98999999987</v>
      </c>
      <c r="F27" s="974">
        <v>162442.17000000001</v>
      </c>
      <c r="G27" s="974">
        <v>162442.17000000001</v>
      </c>
      <c r="H27" s="380">
        <f t="shared" si="0"/>
        <v>406985.81999999983</v>
      </c>
      <c r="I27" s="980">
        <f t="shared" si="1"/>
        <v>0.28527254166062338</v>
      </c>
    </row>
    <row r="28" spans="1:9" s="11" customFormat="1" ht="17.25" customHeight="1">
      <c r="A28" s="973" t="s">
        <v>2043</v>
      </c>
      <c r="B28" s="973" t="s">
        <v>2044</v>
      </c>
      <c r="C28" s="974">
        <v>9480.66</v>
      </c>
      <c r="D28" s="977">
        <v>-9480.66</v>
      </c>
      <c r="E28" s="380">
        <f t="shared" si="2"/>
        <v>0</v>
      </c>
      <c r="F28" s="974">
        <v>0</v>
      </c>
      <c r="G28" s="974">
        <v>0</v>
      </c>
      <c r="H28" s="380">
        <f t="shared" si="0"/>
        <v>0</v>
      </c>
      <c r="I28" s="980" t="str">
        <f t="shared" si="1"/>
        <v/>
      </c>
    </row>
    <row r="29" spans="1:9" s="11" customFormat="1" ht="17.25" customHeight="1">
      <c r="A29" s="973" t="s">
        <v>2045</v>
      </c>
      <c r="B29" s="973" t="s">
        <v>2046</v>
      </c>
      <c r="C29" s="974">
        <v>9480.66</v>
      </c>
      <c r="D29" s="977">
        <v>-9480.66</v>
      </c>
      <c r="E29" s="380">
        <f t="shared" si="2"/>
        <v>0</v>
      </c>
      <c r="F29" s="974">
        <v>0</v>
      </c>
      <c r="G29" s="974">
        <v>0</v>
      </c>
      <c r="H29" s="380">
        <f t="shared" si="0"/>
        <v>0</v>
      </c>
      <c r="I29" s="980" t="str">
        <f t="shared" si="1"/>
        <v/>
      </c>
    </row>
    <row r="30" spans="1:9" s="11" customFormat="1" ht="17.25" customHeight="1">
      <c r="A30" s="970" t="s">
        <v>2047</v>
      </c>
      <c r="B30" s="970" t="s">
        <v>2048</v>
      </c>
      <c r="C30" s="971">
        <v>629892.80000000005</v>
      </c>
      <c r="D30" s="972">
        <v>1010435.34</v>
      </c>
      <c r="E30" s="380">
        <f t="shared" si="2"/>
        <v>1640328.1400000001</v>
      </c>
      <c r="F30" s="971">
        <v>1457260.92</v>
      </c>
      <c r="G30" s="971">
        <v>1457260.92</v>
      </c>
      <c r="H30" s="380">
        <f t="shared" si="0"/>
        <v>183067.2200000002</v>
      </c>
      <c r="I30" s="980">
        <f t="shared" si="1"/>
        <v>0.88839597667330139</v>
      </c>
    </row>
    <row r="31" spans="1:9" s="11" customFormat="1" ht="17.25" customHeight="1">
      <c r="A31" s="973" t="s">
        <v>2049</v>
      </c>
      <c r="B31" s="973" t="s">
        <v>2050</v>
      </c>
      <c r="C31" s="974">
        <v>0</v>
      </c>
      <c r="D31" s="975">
        <v>566944.98</v>
      </c>
      <c r="E31" s="380">
        <f t="shared" si="2"/>
        <v>566944.98</v>
      </c>
      <c r="F31" s="974">
        <v>566944.98</v>
      </c>
      <c r="G31" s="974">
        <v>566944.98</v>
      </c>
      <c r="H31" s="380">
        <f t="shared" si="0"/>
        <v>0</v>
      </c>
      <c r="I31" s="980">
        <f t="shared" si="1"/>
        <v>1</v>
      </c>
    </row>
    <row r="32" spans="1:9" s="6" customFormat="1" ht="20.25" customHeight="1">
      <c r="A32" s="973" t="s">
        <v>2051</v>
      </c>
      <c r="B32" s="973" t="s">
        <v>2052</v>
      </c>
      <c r="C32" s="974">
        <v>0</v>
      </c>
      <c r="D32" s="975">
        <v>566944.98</v>
      </c>
      <c r="E32" s="380">
        <f t="shared" si="2"/>
        <v>566944.98</v>
      </c>
      <c r="F32" s="974">
        <v>566944.98</v>
      </c>
      <c r="G32" s="974">
        <v>566944.98</v>
      </c>
      <c r="H32" s="380">
        <f t="shared" ref="H32:H95" si="3">E32-F32</f>
        <v>0</v>
      </c>
      <c r="I32" s="980">
        <f t="shared" si="1"/>
        <v>1</v>
      </c>
    </row>
    <row r="33" spans="1:9">
      <c r="A33" s="973" t="s">
        <v>2053</v>
      </c>
      <c r="B33" s="973" t="s">
        <v>2054</v>
      </c>
      <c r="C33" s="974">
        <v>629892.80000000005</v>
      </c>
      <c r="D33" s="975">
        <v>428985.36</v>
      </c>
      <c r="E33" s="380">
        <f t="shared" si="2"/>
        <v>1058878.1600000001</v>
      </c>
      <c r="F33" s="974">
        <v>878810.94</v>
      </c>
      <c r="G33" s="974">
        <v>878810.94</v>
      </c>
      <c r="H33" s="380">
        <f t="shared" si="3"/>
        <v>180067.2200000002</v>
      </c>
      <c r="I33" s="980">
        <f t="shared" si="1"/>
        <v>0.82994528851175831</v>
      </c>
    </row>
    <row r="34" spans="1:9">
      <c r="A34" s="973" t="s">
        <v>2055</v>
      </c>
      <c r="B34" s="973" t="s">
        <v>2056</v>
      </c>
      <c r="C34" s="974">
        <v>456628.8</v>
      </c>
      <c r="D34" s="975">
        <v>539986.30000000005</v>
      </c>
      <c r="E34" s="380">
        <f t="shared" si="2"/>
        <v>996615.10000000009</v>
      </c>
      <c r="F34" s="974">
        <v>838550.94</v>
      </c>
      <c r="G34" s="974">
        <v>838550.94</v>
      </c>
      <c r="H34" s="380">
        <f t="shared" si="3"/>
        <v>158064.16000000015</v>
      </c>
      <c r="I34" s="980">
        <f t="shared" si="1"/>
        <v>0.84139899144614594</v>
      </c>
    </row>
    <row r="35" spans="1:9">
      <c r="A35" s="973" t="s">
        <v>2057</v>
      </c>
      <c r="B35" s="973" t="s">
        <v>2058</v>
      </c>
      <c r="C35" s="974">
        <v>5264</v>
      </c>
      <c r="D35" s="975">
        <v>1398</v>
      </c>
      <c r="E35" s="380">
        <f t="shared" si="2"/>
        <v>6662</v>
      </c>
      <c r="F35" s="974">
        <v>6660</v>
      </c>
      <c r="G35" s="974">
        <v>6660</v>
      </c>
      <c r="H35" s="380">
        <f t="shared" si="3"/>
        <v>2</v>
      </c>
      <c r="I35" s="980">
        <f t="shared" si="1"/>
        <v>0.99969978985289698</v>
      </c>
    </row>
    <row r="36" spans="1:9">
      <c r="A36" s="973" t="s">
        <v>2059</v>
      </c>
      <c r="B36" s="973" t="s">
        <v>2060</v>
      </c>
      <c r="C36" s="974">
        <v>168000</v>
      </c>
      <c r="D36" s="977">
        <v>-112398.94</v>
      </c>
      <c r="E36" s="380">
        <f t="shared" si="2"/>
        <v>55601.06</v>
      </c>
      <c r="F36" s="974">
        <v>33600</v>
      </c>
      <c r="G36" s="974">
        <v>33600</v>
      </c>
      <c r="H36" s="380">
        <f t="shared" si="3"/>
        <v>22001.059999999998</v>
      </c>
      <c r="I36" s="980">
        <f t="shared" si="1"/>
        <v>0.60430502583943546</v>
      </c>
    </row>
    <row r="37" spans="1:9">
      <c r="A37" s="973" t="s">
        <v>2061</v>
      </c>
      <c r="B37" s="973" t="s">
        <v>2062</v>
      </c>
      <c r="C37" s="974">
        <v>0</v>
      </c>
      <c r="D37" s="975">
        <v>14505</v>
      </c>
      <c r="E37" s="380">
        <f t="shared" si="2"/>
        <v>14505</v>
      </c>
      <c r="F37" s="974">
        <v>11505</v>
      </c>
      <c r="G37" s="974">
        <v>11505</v>
      </c>
      <c r="H37" s="380">
        <f t="shared" si="3"/>
        <v>3000</v>
      </c>
      <c r="I37" s="980">
        <f t="shared" si="1"/>
        <v>0.79317476732161318</v>
      </c>
    </row>
    <row r="38" spans="1:9">
      <c r="A38" s="973" t="s">
        <v>2063</v>
      </c>
      <c r="B38" s="973" t="s">
        <v>2064</v>
      </c>
      <c r="C38" s="974">
        <v>0</v>
      </c>
      <c r="D38" s="975">
        <v>14505</v>
      </c>
      <c r="E38" s="380">
        <f t="shared" si="2"/>
        <v>14505</v>
      </c>
      <c r="F38" s="974">
        <v>11505</v>
      </c>
      <c r="G38" s="974">
        <v>11505</v>
      </c>
      <c r="H38" s="380">
        <f t="shared" si="3"/>
        <v>3000</v>
      </c>
      <c r="I38" s="980">
        <f t="shared" si="1"/>
        <v>0.79317476732161318</v>
      </c>
    </row>
    <row r="39" spans="1:9">
      <c r="A39" s="970" t="s">
        <v>2065</v>
      </c>
      <c r="B39" s="970" t="s">
        <v>2066</v>
      </c>
      <c r="C39" s="971">
        <v>68000</v>
      </c>
      <c r="D39" s="976">
        <v>-4834.25</v>
      </c>
      <c r="E39" s="380">
        <f t="shared" si="2"/>
        <v>63165.75</v>
      </c>
      <c r="F39" s="971">
        <v>48285.41</v>
      </c>
      <c r="G39" s="971">
        <v>48285.41</v>
      </c>
      <c r="H39" s="380">
        <f t="shared" si="3"/>
        <v>14880.339999999997</v>
      </c>
      <c r="I39" s="980">
        <f t="shared" si="1"/>
        <v>0.7644239164420592</v>
      </c>
    </row>
    <row r="40" spans="1:9">
      <c r="A40" s="973" t="s">
        <v>2067</v>
      </c>
      <c r="B40" s="973" t="s">
        <v>2068</v>
      </c>
      <c r="C40" s="974">
        <v>68000</v>
      </c>
      <c r="D40" s="977">
        <v>-4834.25</v>
      </c>
      <c r="E40" s="380">
        <f t="shared" si="2"/>
        <v>63165.75</v>
      </c>
      <c r="F40" s="974">
        <v>48285.41</v>
      </c>
      <c r="G40" s="974">
        <v>48285.41</v>
      </c>
      <c r="H40" s="380">
        <f t="shared" si="3"/>
        <v>14880.339999999997</v>
      </c>
      <c r="I40" s="980">
        <f t="shared" si="1"/>
        <v>0.7644239164420592</v>
      </c>
    </row>
    <row r="41" spans="1:9">
      <c r="A41" s="973" t="s">
        <v>2069</v>
      </c>
      <c r="B41" s="973" t="s">
        <v>2070</v>
      </c>
      <c r="C41" s="974">
        <v>68000</v>
      </c>
      <c r="D41" s="977">
        <v>-30714.59</v>
      </c>
      <c r="E41" s="380">
        <f t="shared" si="2"/>
        <v>37285.410000000003</v>
      </c>
      <c r="F41" s="974">
        <v>25285.41</v>
      </c>
      <c r="G41" s="974">
        <v>25285.41</v>
      </c>
      <c r="H41" s="380">
        <f t="shared" si="3"/>
        <v>12000.000000000004</v>
      </c>
      <c r="I41" s="980">
        <f t="shared" si="1"/>
        <v>0.67815829301595443</v>
      </c>
    </row>
    <row r="42" spans="1:9">
      <c r="A42" s="973" t="s">
        <v>2071</v>
      </c>
      <c r="B42" s="973" t="s">
        <v>2072</v>
      </c>
      <c r="C42" s="974">
        <v>0</v>
      </c>
      <c r="D42" s="975">
        <v>25880.34</v>
      </c>
      <c r="E42" s="380">
        <f t="shared" si="2"/>
        <v>25880.34</v>
      </c>
      <c r="F42" s="974">
        <v>23000</v>
      </c>
      <c r="G42" s="974">
        <v>23000</v>
      </c>
      <c r="H42" s="380">
        <f t="shared" si="3"/>
        <v>2880.34</v>
      </c>
      <c r="I42" s="980">
        <f t="shared" si="1"/>
        <v>0.88870548068533872</v>
      </c>
    </row>
    <row r="43" spans="1:9">
      <c r="A43" s="978"/>
      <c r="B43" s="978"/>
      <c r="C43" s="978"/>
      <c r="D43" s="978"/>
      <c r="E43" s="380">
        <f t="shared" si="2"/>
        <v>0</v>
      </c>
      <c r="F43" s="978"/>
      <c r="G43" s="978"/>
      <c r="H43" s="380">
        <f t="shared" si="3"/>
        <v>0</v>
      </c>
      <c r="I43" s="980" t="str">
        <f t="shared" si="1"/>
        <v/>
      </c>
    </row>
    <row r="44" spans="1:9">
      <c r="A44" s="970" t="s">
        <v>2073</v>
      </c>
      <c r="B44" s="979" t="s">
        <v>2074</v>
      </c>
      <c r="C44" s="971">
        <v>1479058.13</v>
      </c>
      <c r="D44" s="972">
        <v>37000</v>
      </c>
      <c r="E44" s="380">
        <f t="shared" si="2"/>
        <v>1516058.13</v>
      </c>
      <c r="F44" s="971">
        <v>1397894.49</v>
      </c>
      <c r="G44" s="971">
        <v>1387404.4</v>
      </c>
      <c r="H44" s="380">
        <f t="shared" si="3"/>
        <v>118163.6399999999</v>
      </c>
      <c r="I44" s="980">
        <f t="shared" si="1"/>
        <v>0.9220586350471931</v>
      </c>
    </row>
    <row r="45" spans="1:9" ht="24">
      <c r="A45" s="970" t="s">
        <v>2075</v>
      </c>
      <c r="B45" s="970" t="s">
        <v>2076</v>
      </c>
      <c r="C45" s="971">
        <v>776581.97</v>
      </c>
      <c r="D45" s="976">
        <v>-137063.07999999999</v>
      </c>
      <c r="E45" s="380">
        <f t="shared" si="2"/>
        <v>639518.89</v>
      </c>
      <c r="F45" s="971">
        <v>595770.14</v>
      </c>
      <c r="G45" s="971">
        <v>595770.14</v>
      </c>
      <c r="H45" s="380">
        <f t="shared" si="3"/>
        <v>43748.75</v>
      </c>
      <c r="I45" s="980">
        <f t="shared" si="1"/>
        <v>0.93159115284303795</v>
      </c>
    </row>
    <row r="46" spans="1:9">
      <c r="A46" s="973" t="s">
        <v>2077</v>
      </c>
      <c r="B46" s="973" t="s">
        <v>2078</v>
      </c>
      <c r="C46" s="974">
        <v>156204.89000000001</v>
      </c>
      <c r="D46" s="977">
        <v>-102387.7</v>
      </c>
      <c r="E46" s="380">
        <f t="shared" si="2"/>
        <v>53817.190000000017</v>
      </c>
      <c r="F46" s="974">
        <v>23031</v>
      </c>
      <c r="G46" s="974">
        <v>23031</v>
      </c>
      <c r="H46" s="380">
        <f t="shared" si="3"/>
        <v>30786.190000000017</v>
      </c>
      <c r="I46" s="980">
        <f t="shared" si="1"/>
        <v>0.42794876506930207</v>
      </c>
    </row>
    <row r="47" spans="1:9">
      <c r="A47" s="973" t="s">
        <v>2079</v>
      </c>
      <c r="B47" s="973" t="s">
        <v>2078</v>
      </c>
      <c r="C47" s="974">
        <v>156204.89000000001</v>
      </c>
      <c r="D47" s="977">
        <v>-102387.7</v>
      </c>
      <c r="E47" s="380">
        <f t="shared" si="2"/>
        <v>53817.190000000017</v>
      </c>
      <c r="F47" s="974">
        <v>23031</v>
      </c>
      <c r="G47" s="974">
        <v>23031</v>
      </c>
      <c r="H47" s="380">
        <f t="shared" si="3"/>
        <v>30786.190000000017</v>
      </c>
      <c r="I47" s="980">
        <f t="shared" si="1"/>
        <v>0.42794876506930207</v>
      </c>
    </row>
    <row r="48" spans="1:9">
      <c r="A48" s="973" t="s">
        <v>2080</v>
      </c>
      <c r="B48" s="973" t="s">
        <v>2081</v>
      </c>
      <c r="C48" s="974">
        <v>60560.6</v>
      </c>
      <c r="D48" s="975">
        <v>15312.68</v>
      </c>
      <c r="E48" s="380">
        <f t="shared" si="2"/>
        <v>75873.279999999999</v>
      </c>
      <c r="F48" s="974">
        <v>75873.279999999999</v>
      </c>
      <c r="G48" s="974">
        <v>75873.279999999999</v>
      </c>
      <c r="H48" s="380">
        <f t="shared" si="3"/>
        <v>0</v>
      </c>
      <c r="I48" s="980">
        <f t="shared" si="1"/>
        <v>1</v>
      </c>
    </row>
    <row r="49" spans="1:9">
      <c r="A49" s="973" t="s">
        <v>2082</v>
      </c>
      <c r="B49" s="973" t="s">
        <v>2083</v>
      </c>
      <c r="C49" s="974">
        <v>60560.6</v>
      </c>
      <c r="D49" s="975">
        <v>15312.68</v>
      </c>
      <c r="E49" s="380">
        <f t="shared" si="2"/>
        <v>75873.279999999999</v>
      </c>
      <c r="F49" s="974">
        <v>75873.279999999999</v>
      </c>
      <c r="G49" s="974">
        <v>75873.279999999999</v>
      </c>
      <c r="H49" s="380">
        <f t="shared" si="3"/>
        <v>0</v>
      </c>
      <c r="I49" s="980">
        <f t="shared" si="1"/>
        <v>1</v>
      </c>
    </row>
    <row r="50" spans="1:9" ht="24">
      <c r="A50" s="973" t="s">
        <v>2084</v>
      </c>
      <c r="B50" s="973" t="s">
        <v>2085</v>
      </c>
      <c r="C50" s="974">
        <v>46020.800000000003</v>
      </c>
      <c r="D50" s="977">
        <v>-45382.8</v>
      </c>
      <c r="E50" s="380">
        <f t="shared" si="2"/>
        <v>638</v>
      </c>
      <c r="F50" s="974">
        <v>638</v>
      </c>
      <c r="G50" s="974">
        <v>638</v>
      </c>
      <c r="H50" s="380">
        <f t="shared" si="3"/>
        <v>0</v>
      </c>
      <c r="I50" s="980">
        <f t="shared" si="1"/>
        <v>1</v>
      </c>
    </row>
    <row r="51" spans="1:9" ht="24">
      <c r="A51" s="973" t="s">
        <v>2086</v>
      </c>
      <c r="B51" s="973" t="s">
        <v>2087</v>
      </c>
      <c r="C51" s="974">
        <v>46020.800000000003</v>
      </c>
      <c r="D51" s="977">
        <v>-45382.8</v>
      </c>
      <c r="E51" s="380">
        <f t="shared" si="2"/>
        <v>638</v>
      </c>
      <c r="F51" s="974">
        <v>638</v>
      </c>
      <c r="G51" s="974">
        <v>638</v>
      </c>
      <c r="H51" s="380">
        <f t="shared" si="3"/>
        <v>0</v>
      </c>
      <c r="I51" s="980">
        <f t="shared" si="1"/>
        <v>1</v>
      </c>
    </row>
    <row r="52" spans="1:9">
      <c r="A52" s="973" t="s">
        <v>2088</v>
      </c>
      <c r="B52" s="973" t="s">
        <v>2089</v>
      </c>
      <c r="C52" s="974">
        <v>0</v>
      </c>
      <c r="D52" s="975">
        <v>2914</v>
      </c>
      <c r="E52" s="380">
        <f t="shared" si="2"/>
        <v>2914</v>
      </c>
      <c r="F52" s="974">
        <v>2914</v>
      </c>
      <c r="G52" s="974">
        <v>2914</v>
      </c>
      <c r="H52" s="380">
        <f t="shared" si="3"/>
        <v>0</v>
      </c>
      <c r="I52" s="980">
        <f t="shared" si="1"/>
        <v>1</v>
      </c>
    </row>
    <row r="53" spans="1:9">
      <c r="A53" s="973" t="s">
        <v>2090</v>
      </c>
      <c r="B53" s="973" t="s">
        <v>2091</v>
      </c>
      <c r="C53" s="974">
        <v>0</v>
      </c>
      <c r="D53" s="975">
        <v>2914</v>
      </c>
      <c r="E53" s="380">
        <f t="shared" si="2"/>
        <v>2914</v>
      </c>
      <c r="F53" s="974">
        <v>2914</v>
      </c>
      <c r="G53" s="974">
        <v>2914</v>
      </c>
      <c r="H53" s="380">
        <f t="shared" si="3"/>
        <v>0</v>
      </c>
      <c r="I53" s="980">
        <f t="shared" si="1"/>
        <v>1</v>
      </c>
    </row>
    <row r="54" spans="1:9">
      <c r="A54" s="973" t="s">
        <v>2092</v>
      </c>
      <c r="B54" s="973" t="s">
        <v>2093</v>
      </c>
      <c r="C54" s="974">
        <v>251326</v>
      </c>
      <c r="D54" s="975">
        <v>4941.92</v>
      </c>
      <c r="E54" s="380">
        <f t="shared" si="2"/>
        <v>256267.92</v>
      </c>
      <c r="F54" s="974">
        <v>243305.36</v>
      </c>
      <c r="G54" s="974">
        <v>243305.36</v>
      </c>
      <c r="H54" s="380">
        <f t="shared" si="3"/>
        <v>12962.560000000027</v>
      </c>
      <c r="I54" s="980">
        <f t="shared" si="1"/>
        <v>0.94941793729000479</v>
      </c>
    </row>
    <row r="55" spans="1:9">
      <c r="A55" s="973" t="s">
        <v>2094</v>
      </c>
      <c r="B55" s="973" t="s">
        <v>2093</v>
      </c>
      <c r="C55" s="974">
        <v>251326</v>
      </c>
      <c r="D55" s="975">
        <v>4941.92</v>
      </c>
      <c r="E55" s="380">
        <f t="shared" si="2"/>
        <v>256267.92</v>
      </c>
      <c r="F55" s="974">
        <v>243305.36</v>
      </c>
      <c r="G55" s="974">
        <v>243305.36</v>
      </c>
      <c r="H55" s="380">
        <f t="shared" si="3"/>
        <v>12962.560000000027</v>
      </c>
      <c r="I55" s="980">
        <f t="shared" si="1"/>
        <v>0.94941793729000479</v>
      </c>
    </row>
    <row r="56" spans="1:9">
      <c r="A56" s="973" t="s">
        <v>2095</v>
      </c>
      <c r="B56" s="973" t="s">
        <v>2096</v>
      </c>
      <c r="C56" s="974">
        <v>262469.68</v>
      </c>
      <c r="D56" s="977">
        <v>-12461.18</v>
      </c>
      <c r="E56" s="380">
        <f t="shared" si="2"/>
        <v>250008.5</v>
      </c>
      <c r="F56" s="974">
        <v>250008.5</v>
      </c>
      <c r="G56" s="974">
        <v>250008.5</v>
      </c>
      <c r="H56" s="380">
        <f t="shared" si="3"/>
        <v>0</v>
      </c>
      <c r="I56" s="980">
        <f t="shared" si="1"/>
        <v>1</v>
      </c>
    </row>
    <row r="57" spans="1:9">
      <c r="A57" s="973" t="s">
        <v>2097</v>
      </c>
      <c r="B57" s="973" t="s">
        <v>2098</v>
      </c>
      <c r="C57" s="974">
        <v>262469.68</v>
      </c>
      <c r="D57" s="977">
        <v>-12461.18</v>
      </c>
      <c r="E57" s="380">
        <f t="shared" si="2"/>
        <v>250008.5</v>
      </c>
      <c r="F57" s="974">
        <v>250008.5</v>
      </c>
      <c r="G57" s="974">
        <v>250008.5</v>
      </c>
      <c r="H57" s="380">
        <f t="shared" si="3"/>
        <v>0</v>
      </c>
      <c r="I57" s="980">
        <f t="shared" si="1"/>
        <v>1</v>
      </c>
    </row>
    <row r="58" spans="1:9">
      <c r="A58" s="970" t="s">
        <v>2099</v>
      </c>
      <c r="B58" s="970" t="s">
        <v>2100</v>
      </c>
      <c r="C58" s="971">
        <v>111594.08</v>
      </c>
      <c r="D58" s="972">
        <v>138310.85999999999</v>
      </c>
      <c r="E58" s="380">
        <f t="shared" si="2"/>
        <v>249904.94</v>
      </c>
      <c r="F58" s="971">
        <v>248276.37</v>
      </c>
      <c r="G58" s="971">
        <v>248276.37</v>
      </c>
      <c r="H58" s="380">
        <f t="shared" si="3"/>
        <v>1628.570000000007</v>
      </c>
      <c r="I58" s="980">
        <f t="shared" si="1"/>
        <v>0.9934832420679639</v>
      </c>
    </row>
    <row r="59" spans="1:9">
      <c r="A59" s="973" t="s">
        <v>2101</v>
      </c>
      <c r="B59" s="973" t="s">
        <v>2102</v>
      </c>
      <c r="C59" s="974">
        <v>111594.08</v>
      </c>
      <c r="D59" s="975">
        <v>138310.85999999999</v>
      </c>
      <c r="E59" s="380">
        <f t="shared" si="2"/>
        <v>249904.94</v>
      </c>
      <c r="F59" s="974">
        <v>248276.37</v>
      </c>
      <c r="G59" s="974">
        <v>248276.37</v>
      </c>
      <c r="H59" s="380">
        <f t="shared" si="3"/>
        <v>1628.570000000007</v>
      </c>
      <c r="I59" s="980">
        <f t="shared" si="1"/>
        <v>0.9934832420679639</v>
      </c>
    </row>
    <row r="60" spans="1:9" ht="24">
      <c r="A60" s="973" t="s">
        <v>2103</v>
      </c>
      <c r="B60" s="973" t="s">
        <v>2104</v>
      </c>
      <c r="C60" s="974">
        <v>278.39999999999998</v>
      </c>
      <c r="D60" s="977">
        <v>-278.39999999999998</v>
      </c>
      <c r="E60" s="380">
        <f t="shared" si="2"/>
        <v>0</v>
      </c>
      <c r="F60" s="974">
        <v>0</v>
      </c>
      <c r="G60" s="974">
        <v>0</v>
      </c>
      <c r="H60" s="380">
        <f t="shared" si="3"/>
        <v>0</v>
      </c>
      <c r="I60" s="980" t="str">
        <f t="shared" si="1"/>
        <v/>
      </c>
    </row>
    <row r="61" spans="1:9">
      <c r="A61" s="973" t="s">
        <v>2105</v>
      </c>
      <c r="B61" s="973" t="s">
        <v>2106</v>
      </c>
      <c r="C61" s="974">
        <v>111315.68</v>
      </c>
      <c r="D61" s="975">
        <v>138589.26</v>
      </c>
      <c r="E61" s="380">
        <f t="shared" si="2"/>
        <v>249904.94</v>
      </c>
      <c r="F61" s="974">
        <v>248276.37</v>
      </c>
      <c r="G61" s="974">
        <v>248276.37</v>
      </c>
      <c r="H61" s="380">
        <f t="shared" si="3"/>
        <v>1628.570000000007</v>
      </c>
      <c r="I61" s="980">
        <f t="shared" si="1"/>
        <v>0.9934832420679639</v>
      </c>
    </row>
    <row r="62" spans="1:9" ht="24">
      <c r="A62" s="970" t="s">
        <v>2107</v>
      </c>
      <c r="B62" s="970" t="s">
        <v>2108</v>
      </c>
      <c r="C62" s="971">
        <v>22796.86</v>
      </c>
      <c r="D62" s="976">
        <v>-22796.86</v>
      </c>
      <c r="E62" s="380">
        <f t="shared" si="2"/>
        <v>0</v>
      </c>
      <c r="F62" s="971">
        <v>0</v>
      </c>
      <c r="G62" s="971">
        <v>0</v>
      </c>
      <c r="H62" s="380">
        <f t="shared" si="3"/>
        <v>0</v>
      </c>
      <c r="I62" s="980" t="str">
        <f t="shared" si="1"/>
        <v/>
      </c>
    </row>
    <row r="63" spans="1:9">
      <c r="A63" s="973" t="s">
        <v>2109</v>
      </c>
      <c r="B63" s="973" t="s">
        <v>2110</v>
      </c>
      <c r="C63" s="974">
        <v>22796.86</v>
      </c>
      <c r="D63" s="977">
        <v>-22796.86</v>
      </c>
      <c r="E63" s="380">
        <f t="shared" si="2"/>
        <v>0</v>
      </c>
      <c r="F63" s="974">
        <v>0</v>
      </c>
      <c r="G63" s="974">
        <v>0</v>
      </c>
      <c r="H63" s="380">
        <f t="shared" si="3"/>
        <v>0</v>
      </c>
      <c r="I63" s="980" t="str">
        <f t="shared" si="1"/>
        <v/>
      </c>
    </row>
    <row r="64" spans="1:9">
      <c r="A64" s="973" t="s">
        <v>2111</v>
      </c>
      <c r="B64" s="973" t="s">
        <v>2110</v>
      </c>
      <c r="C64" s="974">
        <v>22796.86</v>
      </c>
      <c r="D64" s="977">
        <v>-22796.86</v>
      </c>
      <c r="E64" s="380">
        <f t="shared" si="2"/>
        <v>0</v>
      </c>
      <c r="F64" s="974">
        <v>0</v>
      </c>
      <c r="G64" s="974">
        <v>0</v>
      </c>
      <c r="H64" s="380">
        <f t="shared" si="3"/>
        <v>0</v>
      </c>
      <c r="I64" s="980" t="str">
        <f t="shared" si="1"/>
        <v/>
      </c>
    </row>
    <row r="65" spans="1:9" ht="24">
      <c r="A65" s="970" t="s">
        <v>2112</v>
      </c>
      <c r="B65" s="970" t="s">
        <v>2113</v>
      </c>
      <c r="C65" s="971">
        <v>59702.33</v>
      </c>
      <c r="D65" s="972">
        <v>45576.13</v>
      </c>
      <c r="E65" s="380">
        <f t="shared" si="2"/>
        <v>105278.45999999999</v>
      </c>
      <c r="F65" s="971">
        <v>95364.68</v>
      </c>
      <c r="G65" s="971">
        <v>95436.68</v>
      </c>
      <c r="H65" s="380">
        <f t="shared" si="3"/>
        <v>9913.7799999999988</v>
      </c>
      <c r="I65" s="980">
        <f t="shared" si="1"/>
        <v>0.90583277908890381</v>
      </c>
    </row>
    <row r="66" spans="1:9">
      <c r="A66" s="973" t="s">
        <v>2114</v>
      </c>
      <c r="B66" s="973" t="s">
        <v>2115</v>
      </c>
      <c r="C66" s="974">
        <v>34464.339999999997</v>
      </c>
      <c r="D66" s="975">
        <v>56568.01</v>
      </c>
      <c r="E66" s="380">
        <f t="shared" si="2"/>
        <v>91032.35</v>
      </c>
      <c r="F66" s="974">
        <v>82124.44</v>
      </c>
      <c r="G66" s="974">
        <v>82196.44</v>
      </c>
      <c r="H66" s="380">
        <f t="shared" si="3"/>
        <v>8907.9100000000035</v>
      </c>
      <c r="I66" s="980">
        <f t="shared" si="1"/>
        <v>0.90214566579902633</v>
      </c>
    </row>
    <row r="67" spans="1:9">
      <c r="A67" s="973" t="s">
        <v>2116</v>
      </c>
      <c r="B67" s="973" t="s">
        <v>2115</v>
      </c>
      <c r="C67" s="974">
        <v>34464.339999999997</v>
      </c>
      <c r="D67" s="975">
        <v>56568.01</v>
      </c>
      <c r="E67" s="380">
        <f t="shared" si="2"/>
        <v>91032.35</v>
      </c>
      <c r="F67" s="974">
        <v>82124.44</v>
      </c>
      <c r="G67" s="974">
        <v>82196.44</v>
      </c>
      <c r="H67" s="380">
        <f t="shared" si="3"/>
        <v>8907.9100000000035</v>
      </c>
      <c r="I67" s="980">
        <f t="shared" si="1"/>
        <v>0.90214566579902633</v>
      </c>
    </row>
    <row r="68" spans="1:9" ht="24">
      <c r="A68" s="973" t="s">
        <v>2117</v>
      </c>
      <c r="B68" s="973" t="s">
        <v>2118</v>
      </c>
      <c r="C68" s="974">
        <v>25237.99</v>
      </c>
      <c r="D68" s="977">
        <v>-10991.88</v>
      </c>
      <c r="E68" s="380">
        <f t="shared" si="2"/>
        <v>14246.110000000002</v>
      </c>
      <c r="F68" s="974">
        <v>13240.24</v>
      </c>
      <c r="G68" s="974">
        <v>13240.24</v>
      </c>
      <c r="H68" s="380">
        <f t="shared" si="3"/>
        <v>1005.8700000000026</v>
      </c>
      <c r="I68" s="980">
        <f t="shared" si="1"/>
        <v>0.92939335720417693</v>
      </c>
    </row>
    <row r="69" spans="1:9" ht="24">
      <c r="A69" s="973" t="s">
        <v>2119</v>
      </c>
      <c r="B69" s="973" t="s">
        <v>2118</v>
      </c>
      <c r="C69" s="974">
        <v>25237.99</v>
      </c>
      <c r="D69" s="977">
        <v>-10991.88</v>
      </c>
      <c r="E69" s="380">
        <f t="shared" si="2"/>
        <v>14246.110000000002</v>
      </c>
      <c r="F69" s="974">
        <v>13240.24</v>
      </c>
      <c r="G69" s="974">
        <v>13240.24</v>
      </c>
      <c r="H69" s="380">
        <f t="shared" si="3"/>
        <v>1005.8700000000026</v>
      </c>
      <c r="I69" s="980">
        <f t="shared" si="1"/>
        <v>0.92939335720417693</v>
      </c>
    </row>
    <row r="70" spans="1:9">
      <c r="A70" s="970" t="s">
        <v>2120</v>
      </c>
      <c r="B70" s="970" t="s">
        <v>2121</v>
      </c>
      <c r="C70" s="971">
        <v>5666.68</v>
      </c>
      <c r="D70" s="976">
        <v>-5666.68</v>
      </c>
      <c r="E70" s="380">
        <f t="shared" si="2"/>
        <v>0</v>
      </c>
      <c r="F70" s="971">
        <v>0</v>
      </c>
      <c r="G70" s="971">
        <v>0</v>
      </c>
      <c r="H70" s="380">
        <f t="shared" si="3"/>
        <v>0</v>
      </c>
      <c r="I70" s="980" t="str">
        <f t="shared" si="1"/>
        <v/>
      </c>
    </row>
    <row r="71" spans="1:9">
      <c r="A71" s="973" t="s">
        <v>2122</v>
      </c>
      <c r="B71" s="973" t="s">
        <v>2123</v>
      </c>
      <c r="C71" s="974">
        <v>5666.68</v>
      </c>
      <c r="D71" s="977">
        <v>-5666.68</v>
      </c>
      <c r="E71" s="380">
        <f t="shared" si="2"/>
        <v>0</v>
      </c>
      <c r="F71" s="974">
        <v>0</v>
      </c>
      <c r="G71" s="974">
        <v>0</v>
      </c>
      <c r="H71" s="380">
        <f t="shared" si="3"/>
        <v>0</v>
      </c>
      <c r="I71" s="980" t="str">
        <f t="shared" si="1"/>
        <v/>
      </c>
    </row>
    <row r="72" spans="1:9">
      <c r="A72" s="973" t="s">
        <v>2124</v>
      </c>
      <c r="B72" s="973" t="s">
        <v>2123</v>
      </c>
      <c r="C72" s="974">
        <v>5666.68</v>
      </c>
      <c r="D72" s="977">
        <v>-5666.68</v>
      </c>
      <c r="E72" s="380">
        <f t="shared" si="2"/>
        <v>0</v>
      </c>
      <c r="F72" s="974">
        <v>0</v>
      </c>
      <c r="G72" s="974">
        <v>0</v>
      </c>
      <c r="H72" s="380">
        <f t="shared" si="3"/>
        <v>0</v>
      </c>
      <c r="I72" s="980" t="str">
        <f t="shared" si="1"/>
        <v/>
      </c>
    </row>
    <row r="73" spans="1:9">
      <c r="A73" s="970" t="s">
        <v>2125</v>
      </c>
      <c r="B73" s="970" t="s">
        <v>2126</v>
      </c>
      <c r="C73" s="971">
        <v>284633.49</v>
      </c>
      <c r="D73" s="972">
        <v>127418.06</v>
      </c>
      <c r="E73" s="380">
        <f t="shared" si="2"/>
        <v>412051.55</v>
      </c>
      <c r="F73" s="971">
        <v>412051.55</v>
      </c>
      <c r="G73" s="971">
        <v>401489.46</v>
      </c>
      <c r="H73" s="380">
        <f t="shared" si="3"/>
        <v>0</v>
      </c>
      <c r="I73" s="980">
        <f t="shared" si="1"/>
        <v>1</v>
      </c>
    </row>
    <row r="74" spans="1:9">
      <c r="A74" s="973" t="s">
        <v>2127</v>
      </c>
      <c r="B74" s="973" t="s">
        <v>2128</v>
      </c>
      <c r="C74" s="974">
        <v>284633.49</v>
      </c>
      <c r="D74" s="975">
        <v>127418.06</v>
      </c>
      <c r="E74" s="380">
        <f t="shared" si="2"/>
        <v>412051.55</v>
      </c>
      <c r="F74" s="974">
        <v>412051.55</v>
      </c>
      <c r="G74" s="974">
        <v>401489.46</v>
      </c>
      <c r="H74" s="380">
        <f t="shared" si="3"/>
        <v>0</v>
      </c>
      <c r="I74" s="980">
        <f t="shared" ref="I74:I137" si="4">IF(E74=0,"",F74/E74)</f>
        <v>1</v>
      </c>
    </row>
    <row r="75" spans="1:9">
      <c r="A75" s="973" t="s">
        <v>2129</v>
      </c>
      <c r="B75" s="973" t="s">
        <v>2130</v>
      </c>
      <c r="C75" s="974">
        <v>283937.49</v>
      </c>
      <c r="D75" s="975">
        <v>128114.06</v>
      </c>
      <c r="E75" s="380">
        <f t="shared" ref="E75:E138" si="5">C75+D75</f>
        <v>412051.55</v>
      </c>
      <c r="F75" s="974">
        <v>412051.55</v>
      </c>
      <c r="G75" s="974">
        <v>401489.46</v>
      </c>
      <c r="H75" s="380">
        <f t="shared" si="3"/>
        <v>0</v>
      </c>
      <c r="I75" s="980">
        <f t="shared" si="4"/>
        <v>1</v>
      </c>
    </row>
    <row r="76" spans="1:9">
      <c r="A76" s="973" t="s">
        <v>2131</v>
      </c>
      <c r="B76" s="973" t="s">
        <v>2132</v>
      </c>
      <c r="C76" s="974">
        <v>696</v>
      </c>
      <c r="D76" s="977">
        <v>-696</v>
      </c>
      <c r="E76" s="380">
        <f t="shared" si="5"/>
        <v>0</v>
      </c>
      <c r="F76" s="974">
        <v>0</v>
      </c>
      <c r="G76" s="974">
        <v>0</v>
      </c>
      <c r="H76" s="380">
        <f t="shared" si="3"/>
        <v>0</v>
      </c>
      <c r="I76" s="980" t="str">
        <f t="shared" si="4"/>
        <v/>
      </c>
    </row>
    <row r="77" spans="1:9" ht="24">
      <c r="A77" s="970" t="s">
        <v>2133</v>
      </c>
      <c r="B77" s="970" t="s">
        <v>2134</v>
      </c>
      <c r="C77" s="971">
        <v>107815.57</v>
      </c>
      <c r="D77" s="976">
        <v>-101310.57</v>
      </c>
      <c r="E77" s="380">
        <f t="shared" si="5"/>
        <v>6505</v>
      </c>
      <c r="F77" s="971">
        <v>6505</v>
      </c>
      <c r="G77" s="971">
        <v>6505</v>
      </c>
      <c r="H77" s="380">
        <f t="shared" si="3"/>
        <v>0</v>
      </c>
      <c r="I77" s="980">
        <f t="shared" si="4"/>
        <v>1</v>
      </c>
    </row>
    <row r="78" spans="1:9">
      <c r="A78" s="973" t="s">
        <v>2135</v>
      </c>
      <c r="B78" s="973" t="s">
        <v>2136</v>
      </c>
      <c r="C78" s="974">
        <v>93848.56</v>
      </c>
      <c r="D78" s="977">
        <v>-93268.56</v>
      </c>
      <c r="E78" s="380">
        <f t="shared" si="5"/>
        <v>580</v>
      </c>
      <c r="F78" s="974">
        <v>580</v>
      </c>
      <c r="G78" s="974">
        <v>580</v>
      </c>
      <c r="H78" s="380">
        <f t="shared" si="3"/>
        <v>0</v>
      </c>
      <c r="I78" s="980">
        <f t="shared" si="4"/>
        <v>1</v>
      </c>
    </row>
    <row r="79" spans="1:9">
      <c r="A79" s="973" t="s">
        <v>2137</v>
      </c>
      <c r="B79" s="973" t="s">
        <v>2138</v>
      </c>
      <c r="C79" s="974">
        <v>93848.56</v>
      </c>
      <c r="D79" s="977">
        <v>-93268.56</v>
      </c>
      <c r="E79" s="380">
        <f t="shared" si="5"/>
        <v>580</v>
      </c>
      <c r="F79" s="974">
        <v>580</v>
      </c>
      <c r="G79" s="974">
        <v>580</v>
      </c>
      <c r="H79" s="380">
        <f t="shared" si="3"/>
        <v>0</v>
      </c>
      <c r="I79" s="980">
        <f t="shared" si="4"/>
        <v>1</v>
      </c>
    </row>
    <row r="80" spans="1:9">
      <c r="A80" s="973" t="s">
        <v>2139</v>
      </c>
      <c r="B80" s="973" t="s">
        <v>2140</v>
      </c>
      <c r="C80" s="974">
        <v>13967.01</v>
      </c>
      <c r="D80" s="977">
        <v>-8042.01</v>
      </c>
      <c r="E80" s="380">
        <f t="shared" si="5"/>
        <v>5925</v>
      </c>
      <c r="F80" s="974">
        <v>5925</v>
      </c>
      <c r="G80" s="974">
        <v>5925</v>
      </c>
      <c r="H80" s="380">
        <f t="shared" si="3"/>
        <v>0</v>
      </c>
      <c r="I80" s="980">
        <f t="shared" si="4"/>
        <v>1</v>
      </c>
    </row>
    <row r="81" spans="1:9">
      <c r="A81" s="973" t="s">
        <v>2141</v>
      </c>
      <c r="B81" s="973" t="s">
        <v>2140</v>
      </c>
      <c r="C81" s="974">
        <v>13967.01</v>
      </c>
      <c r="D81" s="977">
        <v>-8042.01</v>
      </c>
      <c r="E81" s="380">
        <f t="shared" si="5"/>
        <v>5925</v>
      </c>
      <c r="F81" s="974">
        <v>5925</v>
      </c>
      <c r="G81" s="974">
        <v>5925</v>
      </c>
      <c r="H81" s="380">
        <f t="shared" si="3"/>
        <v>0</v>
      </c>
      <c r="I81" s="980">
        <f t="shared" si="4"/>
        <v>1</v>
      </c>
    </row>
    <row r="82" spans="1:9">
      <c r="A82" s="970" t="s">
        <v>2142</v>
      </c>
      <c r="B82" s="970" t="s">
        <v>2143</v>
      </c>
      <c r="C82" s="971">
        <v>110267.15</v>
      </c>
      <c r="D82" s="976">
        <v>-7467.86</v>
      </c>
      <c r="E82" s="380">
        <f t="shared" si="5"/>
        <v>102799.29</v>
      </c>
      <c r="F82" s="971">
        <v>39926.75</v>
      </c>
      <c r="G82" s="971">
        <v>39926.75</v>
      </c>
      <c r="H82" s="380">
        <f t="shared" si="3"/>
        <v>62872.539999999994</v>
      </c>
      <c r="I82" s="980">
        <f t="shared" si="4"/>
        <v>0.38839519222360391</v>
      </c>
    </row>
    <row r="83" spans="1:9" ht="24">
      <c r="A83" s="973" t="s">
        <v>2144</v>
      </c>
      <c r="B83" s="973" t="s">
        <v>2145</v>
      </c>
      <c r="C83" s="974">
        <v>40371.199999999997</v>
      </c>
      <c r="D83" s="977">
        <v>-371.2</v>
      </c>
      <c r="E83" s="380">
        <f t="shared" si="5"/>
        <v>40000</v>
      </c>
      <c r="F83" s="974">
        <v>5100</v>
      </c>
      <c r="G83" s="974">
        <v>5100</v>
      </c>
      <c r="H83" s="380">
        <f t="shared" si="3"/>
        <v>34900</v>
      </c>
      <c r="I83" s="980">
        <f t="shared" si="4"/>
        <v>0.1275</v>
      </c>
    </row>
    <row r="84" spans="1:9" ht="24">
      <c r="A84" s="973" t="s">
        <v>2146</v>
      </c>
      <c r="B84" s="973" t="s">
        <v>2147</v>
      </c>
      <c r="C84" s="974">
        <v>40371.199999999997</v>
      </c>
      <c r="D84" s="977">
        <v>-371.2</v>
      </c>
      <c r="E84" s="380">
        <f t="shared" si="5"/>
        <v>40000</v>
      </c>
      <c r="F84" s="974">
        <v>5100</v>
      </c>
      <c r="G84" s="974">
        <v>5100</v>
      </c>
      <c r="H84" s="380">
        <f t="shared" si="3"/>
        <v>34900</v>
      </c>
      <c r="I84" s="980">
        <f t="shared" si="4"/>
        <v>0.1275</v>
      </c>
    </row>
    <row r="85" spans="1:9" ht="24">
      <c r="A85" s="973" t="s">
        <v>2148</v>
      </c>
      <c r="B85" s="973" t="s">
        <v>2149</v>
      </c>
      <c r="C85" s="974">
        <v>69895.95</v>
      </c>
      <c r="D85" s="977">
        <v>-7096.66</v>
      </c>
      <c r="E85" s="380">
        <f t="shared" si="5"/>
        <v>62799.289999999994</v>
      </c>
      <c r="F85" s="974">
        <v>34826.75</v>
      </c>
      <c r="G85" s="974">
        <v>34826.75</v>
      </c>
      <c r="H85" s="380">
        <f t="shared" si="3"/>
        <v>27972.539999999994</v>
      </c>
      <c r="I85" s="980">
        <f t="shared" si="4"/>
        <v>0.5545723526492099</v>
      </c>
    </row>
    <row r="86" spans="1:9" ht="24">
      <c r="A86" s="973" t="s">
        <v>2150</v>
      </c>
      <c r="B86" s="973" t="s">
        <v>2149</v>
      </c>
      <c r="C86" s="974">
        <v>69895.95</v>
      </c>
      <c r="D86" s="977">
        <v>-7096.66</v>
      </c>
      <c r="E86" s="380">
        <f t="shared" si="5"/>
        <v>62799.289999999994</v>
      </c>
      <c r="F86" s="974">
        <v>34826.75</v>
      </c>
      <c r="G86" s="974">
        <v>34826.75</v>
      </c>
      <c r="H86" s="380">
        <f t="shared" si="3"/>
        <v>27972.539999999994</v>
      </c>
      <c r="I86" s="980">
        <f t="shared" si="4"/>
        <v>0.5545723526492099</v>
      </c>
    </row>
    <row r="87" spans="1:9">
      <c r="A87" s="978"/>
      <c r="B87" s="978"/>
      <c r="C87" s="978"/>
      <c r="D87" s="978"/>
      <c r="E87" s="380">
        <f t="shared" si="5"/>
        <v>0</v>
      </c>
      <c r="F87" s="978"/>
      <c r="G87" s="978"/>
      <c r="H87" s="380">
        <f t="shared" si="3"/>
        <v>0</v>
      </c>
      <c r="I87" s="980" t="str">
        <f t="shared" si="4"/>
        <v/>
      </c>
    </row>
    <row r="88" spans="1:9">
      <c r="A88" s="970" t="s">
        <v>2151</v>
      </c>
      <c r="B88" s="979" t="s">
        <v>2152</v>
      </c>
      <c r="C88" s="971">
        <v>2827441.52</v>
      </c>
      <c r="D88" s="972">
        <v>406958.67</v>
      </c>
      <c r="E88" s="380">
        <f t="shared" si="5"/>
        <v>3234400.19</v>
      </c>
      <c r="F88" s="971">
        <v>3230847.11</v>
      </c>
      <c r="G88" s="971">
        <v>3227006.11</v>
      </c>
      <c r="H88" s="380">
        <f t="shared" si="3"/>
        <v>3553.0800000000745</v>
      </c>
      <c r="I88" s="980">
        <f t="shared" si="4"/>
        <v>0.99890147174397736</v>
      </c>
    </row>
    <row r="89" spans="1:9">
      <c r="A89" s="970" t="s">
        <v>2153</v>
      </c>
      <c r="B89" s="970" t="s">
        <v>2154</v>
      </c>
      <c r="C89" s="971">
        <v>297262</v>
      </c>
      <c r="D89" s="972">
        <v>18792.689999999999</v>
      </c>
      <c r="E89" s="380">
        <f t="shared" si="5"/>
        <v>316054.69</v>
      </c>
      <c r="F89" s="971">
        <v>316054.69</v>
      </c>
      <c r="G89" s="971">
        <v>316054.69</v>
      </c>
      <c r="H89" s="380">
        <f t="shared" si="3"/>
        <v>0</v>
      </c>
      <c r="I89" s="980">
        <f t="shared" si="4"/>
        <v>1</v>
      </c>
    </row>
    <row r="90" spans="1:9">
      <c r="A90" s="973" t="s">
        <v>2155</v>
      </c>
      <c r="B90" s="973" t="s">
        <v>2156</v>
      </c>
      <c r="C90" s="974">
        <v>108143.38</v>
      </c>
      <c r="D90" s="975">
        <v>43626.62</v>
      </c>
      <c r="E90" s="380">
        <f t="shared" si="5"/>
        <v>151770</v>
      </c>
      <c r="F90" s="974">
        <v>151770</v>
      </c>
      <c r="G90" s="974">
        <v>151770</v>
      </c>
      <c r="H90" s="380">
        <f t="shared" si="3"/>
        <v>0</v>
      </c>
      <c r="I90" s="980">
        <f t="shared" si="4"/>
        <v>1</v>
      </c>
    </row>
    <row r="91" spans="1:9">
      <c r="A91" s="973" t="s">
        <v>2157</v>
      </c>
      <c r="B91" s="973" t="s">
        <v>2156</v>
      </c>
      <c r="C91" s="974">
        <v>108143.38</v>
      </c>
      <c r="D91" s="975">
        <v>43626.62</v>
      </c>
      <c r="E91" s="380">
        <f t="shared" si="5"/>
        <v>151770</v>
      </c>
      <c r="F91" s="974">
        <v>151770</v>
      </c>
      <c r="G91" s="974">
        <v>151770</v>
      </c>
      <c r="H91" s="380">
        <f t="shared" si="3"/>
        <v>0</v>
      </c>
      <c r="I91" s="980">
        <f t="shared" si="4"/>
        <v>1</v>
      </c>
    </row>
    <row r="92" spans="1:9" ht="24">
      <c r="A92" s="973" t="s">
        <v>2158</v>
      </c>
      <c r="B92" s="973" t="s">
        <v>2159</v>
      </c>
      <c r="C92" s="974">
        <v>181478.94</v>
      </c>
      <c r="D92" s="977">
        <v>-17570.939999999999</v>
      </c>
      <c r="E92" s="380">
        <f t="shared" si="5"/>
        <v>163908</v>
      </c>
      <c r="F92" s="974">
        <v>163908</v>
      </c>
      <c r="G92" s="974">
        <v>163908</v>
      </c>
      <c r="H92" s="380">
        <f t="shared" si="3"/>
        <v>0</v>
      </c>
      <c r="I92" s="980">
        <f t="shared" si="4"/>
        <v>1</v>
      </c>
    </row>
    <row r="93" spans="1:9" ht="24">
      <c r="A93" s="973" t="s">
        <v>2160</v>
      </c>
      <c r="B93" s="973" t="s">
        <v>2161</v>
      </c>
      <c r="C93" s="974">
        <v>181478.94</v>
      </c>
      <c r="D93" s="977">
        <v>-17570.939999999999</v>
      </c>
      <c r="E93" s="380">
        <f t="shared" si="5"/>
        <v>163908</v>
      </c>
      <c r="F93" s="974">
        <v>163908</v>
      </c>
      <c r="G93" s="974">
        <v>163908</v>
      </c>
      <c r="H93" s="380">
        <f t="shared" si="3"/>
        <v>0</v>
      </c>
      <c r="I93" s="980">
        <f t="shared" si="4"/>
        <v>1</v>
      </c>
    </row>
    <row r="94" spans="1:9">
      <c r="A94" s="973" t="s">
        <v>2162</v>
      </c>
      <c r="B94" s="973" t="s">
        <v>2163</v>
      </c>
      <c r="C94" s="974">
        <v>7639.68</v>
      </c>
      <c r="D94" s="977">
        <v>-7262.99</v>
      </c>
      <c r="E94" s="380">
        <f t="shared" si="5"/>
        <v>376.69000000000051</v>
      </c>
      <c r="F94" s="974">
        <v>376.69</v>
      </c>
      <c r="G94" s="974">
        <v>376.69</v>
      </c>
      <c r="H94" s="380">
        <f t="shared" si="3"/>
        <v>5.1159076974727213E-13</v>
      </c>
      <c r="I94" s="980">
        <f t="shared" si="4"/>
        <v>0.99999999999999867</v>
      </c>
    </row>
    <row r="95" spans="1:9">
      <c r="A95" s="973" t="s">
        <v>2164</v>
      </c>
      <c r="B95" s="973" t="s">
        <v>2165</v>
      </c>
      <c r="C95" s="974">
        <v>7639.68</v>
      </c>
      <c r="D95" s="977">
        <v>-7262.99</v>
      </c>
      <c r="E95" s="380">
        <f t="shared" si="5"/>
        <v>376.69000000000051</v>
      </c>
      <c r="F95" s="974">
        <v>376.69</v>
      </c>
      <c r="G95" s="974">
        <v>376.69</v>
      </c>
      <c r="H95" s="380">
        <f t="shared" si="3"/>
        <v>5.1159076974727213E-13</v>
      </c>
      <c r="I95" s="980">
        <f t="shared" si="4"/>
        <v>0.99999999999999867</v>
      </c>
    </row>
    <row r="96" spans="1:9">
      <c r="A96" s="970" t="s">
        <v>2166</v>
      </c>
      <c r="B96" s="970" t="s">
        <v>2167</v>
      </c>
      <c r="C96" s="971">
        <v>61384.52</v>
      </c>
      <c r="D96" s="972">
        <v>65548.479999999996</v>
      </c>
      <c r="E96" s="380">
        <f t="shared" si="5"/>
        <v>126933</v>
      </c>
      <c r="F96" s="971">
        <v>126933</v>
      </c>
      <c r="G96" s="971">
        <v>126933</v>
      </c>
      <c r="H96" s="380">
        <f t="shared" ref="H96:H159" si="6">E96-F96</f>
        <v>0</v>
      </c>
      <c r="I96" s="980">
        <f t="shared" si="4"/>
        <v>1</v>
      </c>
    </row>
    <row r="97" spans="1:9" ht="24">
      <c r="A97" s="973" t="s">
        <v>2168</v>
      </c>
      <c r="B97" s="973" t="s">
        <v>2169</v>
      </c>
      <c r="C97" s="974">
        <v>44075.46</v>
      </c>
      <c r="D97" s="975">
        <v>25715.94</v>
      </c>
      <c r="E97" s="380">
        <f t="shared" si="5"/>
        <v>69791.399999999994</v>
      </c>
      <c r="F97" s="974">
        <v>69791.399999999994</v>
      </c>
      <c r="G97" s="974">
        <v>69791.399999999994</v>
      </c>
      <c r="H97" s="380">
        <f t="shared" si="6"/>
        <v>0</v>
      </c>
      <c r="I97" s="980">
        <f t="shared" si="4"/>
        <v>1</v>
      </c>
    </row>
    <row r="98" spans="1:9">
      <c r="A98" s="973" t="s">
        <v>2170</v>
      </c>
      <c r="B98" s="973" t="s">
        <v>2171</v>
      </c>
      <c r="C98" s="974">
        <v>44075.46</v>
      </c>
      <c r="D98" s="975">
        <v>25715.94</v>
      </c>
      <c r="E98" s="380">
        <f t="shared" si="5"/>
        <v>69791.399999999994</v>
      </c>
      <c r="F98" s="974">
        <v>69791.399999999994</v>
      </c>
      <c r="G98" s="974">
        <v>69791.399999999994</v>
      </c>
      <c r="H98" s="380">
        <f t="shared" si="6"/>
        <v>0</v>
      </c>
      <c r="I98" s="980">
        <f t="shared" si="4"/>
        <v>1</v>
      </c>
    </row>
    <row r="99" spans="1:9">
      <c r="A99" s="973" t="s">
        <v>2172</v>
      </c>
      <c r="B99" s="973" t="s">
        <v>2173</v>
      </c>
      <c r="C99" s="974">
        <v>12019.79</v>
      </c>
      <c r="D99" s="977">
        <v>-12019.79</v>
      </c>
      <c r="E99" s="380">
        <f t="shared" si="5"/>
        <v>0</v>
      </c>
      <c r="F99" s="974">
        <v>0</v>
      </c>
      <c r="G99" s="974">
        <v>0</v>
      </c>
      <c r="H99" s="380">
        <f t="shared" si="6"/>
        <v>0</v>
      </c>
      <c r="I99" s="980" t="str">
        <f t="shared" si="4"/>
        <v/>
      </c>
    </row>
    <row r="100" spans="1:9">
      <c r="A100" s="973" t="s">
        <v>2174</v>
      </c>
      <c r="B100" s="973" t="s">
        <v>2173</v>
      </c>
      <c r="C100" s="974">
        <v>12019.79</v>
      </c>
      <c r="D100" s="977">
        <v>-12019.79</v>
      </c>
      <c r="E100" s="380">
        <f t="shared" si="5"/>
        <v>0</v>
      </c>
      <c r="F100" s="974">
        <v>0</v>
      </c>
      <c r="G100" s="974">
        <v>0</v>
      </c>
      <c r="H100" s="380">
        <f t="shared" si="6"/>
        <v>0</v>
      </c>
      <c r="I100" s="980" t="str">
        <f t="shared" si="4"/>
        <v/>
      </c>
    </row>
    <row r="101" spans="1:9">
      <c r="A101" s="973" t="s">
        <v>2175</v>
      </c>
      <c r="B101" s="973" t="s">
        <v>2176</v>
      </c>
      <c r="C101" s="974">
        <v>5289.27</v>
      </c>
      <c r="D101" s="975">
        <v>39092.33</v>
      </c>
      <c r="E101" s="380">
        <f t="shared" si="5"/>
        <v>44381.600000000006</v>
      </c>
      <c r="F101" s="974">
        <v>44381.599999999999</v>
      </c>
      <c r="G101" s="974">
        <v>44381.599999999999</v>
      </c>
      <c r="H101" s="380">
        <f t="shared" si="6"/>
        <v>0</v>
      </c>
      <c r="I101" s="980">
        <f t="shared" si="4"/>
        <v>0.99999999999999989</v>
      </c>
    </row>
    <row r="102" spans="1:9" ht="24">
      <c r="A102" s="973" t="s">
        <v>2177</v>
      </c>
      <c r="B102" s="973" t="s">
        <v>2178</v>
      </c>
      <c r="C102" s="974">
        <v>5289.27</v>
      </c>
      <c r="D102" s="975">
        <v>39092.33</v>
      </c>
      <c r="E102" s="380">
        <f t="shared" si="5"/>
        <v>44381.600000000006</v>
      </c>
      <c r="F102" s="974">
        <v>44381.599999999999</v>
      </c>
      <c r="G102" s="974">
        <v>44381.599999999999</v>
      </c>
      <c r="H102" s="380">
        <f t="shared" si="6"/>
        <v>0</v>
      </c>
      <c r="I102" s="980">
        <f t="shared" si="4"/>
        <v>0.99999999999999989</v>
      </c>
    </row>
    <row r="103" spans="1:9">
      <c r="A103" s="973" t="s">
        <v>2179</v>
      </c>
      <c r="B103" s="973" t="s">
        <v>2180</v>
      </c>
      <c r="C103" s="974">
        <v>0</v>
      </c>
      <c r="D103" s="975">
        <v>12760</v>
      </c>
      <c r="E103" s="380">
        <f t="shared" si="5"/>
        <v>12760</v>
      </c>
      <c r="F103" s="974">
        <v>12760</v>
      </c>
      <c r="G103" s="974">
        <v>12760</v>
      </c>
      <c r="H103" s="380">
        <f t="shared" si="6"/>
        <v>0</v>
      </c>
      <c r="I103" s="980">
        <f t="shared" si="4"/>
        <v>1</v>
      </c>
    </row>
    <row r="104" spans="1:9">
      <c r="A104" s="973" t="s">
        <v>2181</v>
      </c>
      <c r="B104" s="973" t="s">
        <v>2182</v>
      </c>
      <c r="C104" s="974">
        <v>0</v>
      </c>
      <c r="D104" s="975">
        <v>12760</v>
      </c>
      <c r="E104" s="380">
        <f t="shared" si="5"/>
        <v>12760</v>
      </c>
      <c r="F104" s="974">
        <v>12760</v>
      </c>
      <c r="G104" s="974">
        <v>12760</v>
      </c>
      <c r="H104" s="380">
        <f t="shared" si="6"/>
        <v>0</v>
      </c>
      <c r="I104" s="980">
        <f t="shared" si="4"/>
        <v>1</v>
      </c>
    </row>
    <row r="105" spans="1:9" ht="24">
      <c r="A105" s="970" t="s">
        <v>2183</v>
      </c>
      <c r="B105" s="970" t="s">
        <v>2184</v>
      </c>
      <c r="C105" s="971">
        <v>879581.7</v>
      </c>
      <c r="D105" s="976">
        <v>-265115.99</v>
      </c>
      <c r="E105" s="380">
        <f t="shared" si="5"/>
        <v>614465.71</v>
      </c>
      <c r="F105" s="971">
        <v>614464.71</v>
      </c>
      <c r="G105" s="971">
        <v>614464.71</v>
      </c>
      <c r="H105" s="380">
        <f t="shared" si="6"/>
        <v>1</v>
      </c>
      <c r="I105" s="980">
        <f t="shared" si="4"/>
        <v>0.99999837256988677</v>
      </c>
    </row>
    <row r="106" spans="1:9">
      <c r="A106" s="973" t="s">
        <v>2185</v>
      </c>
      <c r="B106" s="973" t="s">
        <v>2186</v>
      </c>
      <c r="C106" s="974">
        <v>362197.64</v>
      </c>
      <c r="D106" s="977">
        <v>-122324.57</v>
      </c>
      <c r="E106" s="380">
        <f t="shared" si="5"/>
        <v>239873.07</v>
      </c>
      <c r="F106" s="974">
        <v>239872.07</v>
      </c>
      <c r="G106" s="974">
        <v>239872.07</v>
      </c>
      <c r="H106" s="380">
        <f t="shared" si="6"/>
        <v>1</v>
      </c>
      <c r="I106" s="980">
        <f t="shared" si="4"/>
        <v>0.99999583112852142</v>
      </c>
    </row>
    <row r="107" spans="1:9" ht="24">
      <c r="A107" s="973" t="s">
        <v>2187</v>
      </c>
      <c r="B107" s="973" t="s">
        <v>2188</v>
      </c>
      <c r="C107" s="974">
        <v>356345.9</v>
      </c>
      <c r="D107" s="977">
        <v>-268264.90000000002</v>
      </c>
      <c r="E107" s="380">
        <f t="shared" si="5"/>
        <v>88081</v>
      </c>
      <c r="F107" s="974">
        <v>88080</v>
      </c>
      <c r="G107" s="974">
        <v>88080</v>
      </c>
      <c r="H107" s="380">
        <f t="shared" si="6"/>
        <v>1</v>
      </c>
      <c r="I107" s="980">
        <f t="shared" si="4"/>
        <v>0.99998864681372823</v>
      </c>
    </row>
    <row r="108" spans="1:9">
      <c r="A108" s="973" t="s">
        <v>2189</v>
      </c>
      <c r="B108" s="973" t="s">
        <v>2190</v>
      </c>
      <c r="C108" s="974">
        <v>5851.74</v>
      </c>
      <c r="D108" s="975">
        <v>145940.32999999999</v>
      </c>
      <c r="E108" s="380">
        <f t="shared" si="5"/>
        <v>151792.06999999998</v>
      </c>
      <c r="F108" s="974">
        <v>151792.07</v>
      </c>
      <c r="G108" s="974">
        <v>151792.07</v>
      </c>
      <c r="H108" s="380">
        <f t="shared" si="6"/>
        <v>0</v>
      </c>
      <c r="I108" s="980">
        <f t="shared" si="4"/>
        <v>1.0000000000000002</v>
      </c>
    </row>
    <row r="109" spans="1:9" ht="24">
      <c r="A109" s="973" t="s">
        <v>2191</v>
      </c>
      <c r="B109" s="973" t="s">
        <v>2192</v>
      </c>
      <c r="C109" s="974">
        <v>0</v>
      </c>
      <c r="D109" s="975">
        <v>11149.92</v>
      </c>
      <c r="E109" s="380">
        <f t="shared" si="5"/>
        <v>11149.92</v>
      </c>
      <c r="F109" s="974">
        <v>11149.92</v>
      </c>
      <c r="G109" s="974">
        <v>11149.92</v>
      </c>
      <c r="H109" s="380">
        <f t="shared" si="6"/>
        <v>0</v>
      </c>
      <c r="I109" s="980">
        <f t="shared" si="4"/>
        <v>1</v>
      </c>
    </row>
    <row r="110" spans="1:9">
      <c r="A110" s="973" t="s">
        <v>2193</v>
      </c>
      <c r="B110" s="973" t="s">
        <v>2194</v>
      </c>
      <c r="C110" s="974">
        <v>0</v>
      </c>
      <c r="D110" s="975">
        <v>11149.92</v>
      </c>
      <c r="E110" s="380">
        <f t="shared" si="5"/>
        <v>11149.92</v>
      </c>
      <c r="F110" s="974">
        <v>11149.92</v>
      </c>
      <c r="G110" s="974">
        <v>11149.92</v>
      </c>
      <c r="H110" s="380">
        <f t="shared" si="6"/>
        <v>0</v>
      </c>
      <c r="I110" s="980">
        <f t="shared" si="4"/>
        <v>1</v>
      </c>
    </row>
    <row r="111" spans="1:9">
      <c r="A111" s="973" t="s">
        <v>2195</v>
      </c>
      <c r="B111" s="973" t="s">
        <v>2196</v>
      </c>
      <c r="C111" s="974">
        <v>201841.98</v>
      </c>
      <c r="D111" s="977">
        <v>-201841.98</v>
      </c>
      <c r="E111" s="380">
        <f t="shared" si="5"/>
        <v>0</v>
      </c>
      <c r="F111" s="974">
        <v>0</v>
      </c>
      <c r="G111" s="974">
        <v>0</v>
      </c>
      <c r="H111" s="380">
        <f t="shared" si="6"/>
        <v>0</v>
      </c>
      <c r="I111" s="980" t="str">
        <f t="shared" si="4"/>
        <v/>
      </c>
    </row>
    <row r="112" spans="1:9">
      <c r="A112" s="973" t="s">
        <v>2197</v>
      </c>
      <c r="B112" s="973" t="s">
        <v>2196</v>
      </c>
      <c r="C112" s="974">
        <v>201841.98</v>
      </c>
      <c r="D112" s="977">
        <v>-201841.98</v>
      </c>
      <c r="E112" s="380">
        <f t="shared" si="5"/>
        <v>0</v>
      </c>
      <c r="F112" s="974">
        <v>0</v>
      </c>
      <c r="G112" s="974">
        <v>0</v>
      </c>
      <c r="H112" s="380">
        <f t="shared" si="6"/>
        <v>0</v>
      </c>
      <c r="I112" s="980" t="str">
        <f t="shared" si="4"/>
        <v/>
      </c>
    </row>
    <row r="113" spans="1:9">
      <c r="A113" s="973" t="s">
        <v>2198</v>
      </c>
      <c r="B113" s="973" t="s">
        <v>2199</v>
      </c>
      <c r="C113" s="974">
        <v>7142.95</v>
      </c>
      <c r="D113" s="977">
        <v>-7142.95</v>
      </c>
      <c r="E113" s="380">
        <f t="shared" si="5"/>
        <v>0</v>
      </c>
      <c r="F113" s="974">
        <v>0</v>
      </c>
      <c r="G113" s="974">
        <v>0</v>
      </c>
      <c r="H113" s="380">
        <f t="shared" si="6"/>
        <v>0</v>
      </c>
      <c r="I113" s="980" t="str">
        <f t="shared" si="4"/>
        <v/>
      </c>
    </row>
    <row r="114" spans="1:9">
      <c r="A114" s="973" t="s">
        <v>2200</v>
      </c>
      <c r="B114" s="973" t="s">
        <v>2201</v>
      </c>
      <c r="C114" s="974">
        <v>7142.95</v>
      </c>
      <c r="D114" s="977">
        <v>-7142.95</v>
      </c>
      <c r="E114" s="380">
        <f t="shared" si="5"/>
        <v>0</v>
      </c>
      <c r="F114" s="974">
        <v>0</v>
      </c>
      <c r="G114" s="974">
        <v>0</v>
      </c>
      <c r="H114" s="380">
        <f t="shared" si="6"/>
        <v>0</v>
      </c>
      <c r="I114" s="980" t="str">
        <f t="shared" si="4"/>
        <v/>
      </c>
    </row>
    <row r="115" spans="1:9">
      <c r="A115" s="973" t="s">
        <v>2202</v>
      </c>
      <c r="B115" s="973" t="s">
        <v>2203</v>
      </c>
      <c r="C115" s="974">
        <v>4000.44</v>
      </c>
      <c r="D115" s="977">
        <v>-3280.44</v>
      </c>
      <c r="E115" s="380">
        <f t="shared" si="5"/>
        <v>720</v>
      </c>
      <c r="F115" s="974">
        <v>720</v>
      </c>
      <c r="G115" s="974">
        <v>720</v>
      </c>
      <c r="H115" s="380">
        <f t="shared" si="6"/>
        <v>0</v>
      </c>
      <c r="I115" s="980">
        <f t="shared" si="4"/>
        <v>1</v>
      </c>
    </row>
    <row r="116" spans="1:9">
      <c r="A116" s="973" t="s">
        <v>2204</v>
      </c>
      <c r="B116" s="973" t="s">
        <v>2205</v>
      </c>
      <c r="C116" s="974">
        <v>4000.44</v>
      </c>
      <c r="D116" s="977">
        <v>-3280.44</v>
      </c>
      <c r="E116" s="380">
        <f t="shared" si="5"/>
        <v>720</v>
      </c>
      <c r="F116" s="974">
        <v>720</v>
      </c>
      <c r="G116" s="974">
        <v>720</v>
      </c>
      <c r="H116" s="380">
        <f t="shared" si="6"/>
        <v>0</v>
      </c>
      <c r="I116" s="980">
        <f t="shared" si="4"/>
        <v>1</v>
      </c>
    </row>
    <row r="117" spans="1:9">
      <c r="A117" s="973" t="s">
        <v>2206</v>
      </c>
      <c r="B117" s="973" t="s">
        <v>2207</v>
      </c>
      <c r="C117" s="974">
        <v>303389.25</v>
      </c>
      <c r="D117" s="975">
        <v>59333.47</v>
      </c>
      <c r="E117" s="380">
        <f t="shared" si="5"/>
        <v>362722.72</v>
      </c>
      <c r="F117" s="974">
        <v>362722.72</v>
      </c>
      <c r="G117" s="974">
        <v>362722.72</v>
      </c>
      <c r="H117" s="380">
        <f t="shared" si="6"/>
        <v>0</v>
      </c>
      <c r="I117" s="980">
        <f t="shared" si="4"/>
        <v>1</v>
      </c>
    </row>
    <row r="118" spans="1:9">
      <c r="A118" s="973" t="s">
        <v>2208</v>
      </c>
      <c r="B118" s="973" t="s">
        <v>2207</v>
      </c>
      <c r="C118" s="974">
        <v>303389.25</v>
      </c>
      <c r="D118" s="975">
        <v>59333.47</v>
      </c>
      <c r="E118" s="380">
        <f t="shared" si="5"/>
        <v>362722.72</v>
      </c>
      <c r="F118" s="974">
        <v>362722.72</v>
      </c>
      <c r="G118" s="974">
        <v>362722.72</v>
      </c>
      <c r="H118" s="380">
        <f t="shared" si="6"/>
        <v>0</v>
      </c>
      <c r="I118" s="980">
        <f t="shared" si="4"/>
        <v>1</v>
      </c>
    </row>
    <row r="119" spans="1:9" ht="24">
      <c r="A119" s="973" t="s">
        <v>2209</v>
      </c>
      <c r="B119" s="973" t="s">
        <v>2210</v>
      </c>
      <c r="C119" s="974">
        <v>1009.44</v>
      </c>
      <c r="D119" s="977">
        <v>-1009.44</v>
      </c>
      <c r="E119" s="380">
        <f t="shared" si="5"/>
        <v>0</v>
      </c>
      <c r="F119" s="974">
        <v>0</v>
      </c>
      <c r="G119" s="974">
        <v>0</v>
      </c>
      <c r="H119" s="380">
        <f t="shared" si="6"/>
        <v>0</v>
      </c>
      <c r="I119" s="980" t="str">
        <f t="shared" si="4"/>
        <v/>
      </c>
    </row>
    <row r="120" spans="1:9" ht="24">
      <c r="A120" s="973" t="s">
        <v>2211</v>
      </c>
      <c r="B120" s="973" t="s">
        <v>2210</v>
      </c>
      <c r="C120" s="974">
        <v>1009.44</v>
      </c>
      <c r="D120" s="977">
        <v>-1009.44</v>
      </c>
      <c r="E120" s="380">
        <f t="shared" si="5"/>
        <v>0</v>
      </c>
      <c r="F120" s="974">
        <v>0</v>
      </c>
      <c r="G120" s="974">
        <v>0</v>
      </c>
      <c r="H120" s="380">
        <f t="shared" si="6"/>
        <v>0</v>
      </c>
      <c r="I120" s="980" t="str">
        <f t="shared" si="4"/>
        <v/>
      </c>
    </row>
    <row r="121" spans="1:9">
      <c r="A121" s="970" t="s">
        <v>2212</v>
      </c>
      <c r="B121" s="970" t="s">
        <v>2213</v>
      </c>
      <c r="C121" s="971">
        <v>189321.44</v>
      </c>
      <c r="D121" s="972">
        <v>183966.89</v>
      </c>
      <c r="E121" s="380">
        <f t="shared" si="5"/>
        <v>373288.33</v>
      </c>
      <c r="F121" s="971">
        <v>372125.28</v>
      </c>
      <c r="G121" s="971">
        <v>372125.28</v>
      </c>
      <c r="H121" s="380">
        <f t="shared" si="6"/>
        <v>1163.0499999999884</v>
      </c>
      <c r="I121" s="980">
        <f t="shared" si="4"/>
        <v>0.9968843119204932</v>
      </c>
    </row>
    <row r="122" spans="1:9">
      <c r="A122" s="973" t="s">
        <v>2214</v>
      </c>
      <c r="B122" s="973" t="s">
        <v>2215</v>
      </c>
      <c r="C122" s="974">
        <v>545.6</v>
      </c>
      <c r="D122" s="975">
        <v>22934.240000000002</v>
      </c>
      <c r="E122" s="380">
        <f t="shared" si="5"/>
        <v>23479.84</v>
      </c>
      <c r="F122" s="974">
        <v>22316.79</v>
      </c>
      <c r="G122" s="974">
        <v>22316.79</v>
      </c>
      <c r="H122" s="380">
        <f t="shared" si="6"/>
        <v>1163.0499999999993</v>
      </c>
      <c r="I122" s="980">
        <f t="shared" si="4"/>
        <v>0.95046601680420317</v>
      </c>
    </row>
    <row r="123" spans="1:9">
      <c r="A123" s="973" t="s">
        <v>2216</v>
      </c>
      <c r="B123" s="973" t="s">
        <v>2215</v>
      </c>
      <c r="C123" s="974">
        <v>545.6</v>
      </c>
      <c r="D123" s="975">
        <v>22934.240000000002</v>
      </c>
      <c r="E123" s="380">
        <f t="shared" si="5"/>
        <v>23479.84</v>
      </c>
      <c r="F123" s="974">
        <v>22316.79</v>
      </c>
      <c r="G123" s="974">
        <v>22316.79</v>
      </c>
      <c r="H123" s="380">
        <f t="shared" si="6"/>
        <v>1163.0499999999993</v>
      </c>
      <c r="I123" s="980">
        <f t="shared" si="4"/>
        <v>0.95046601680420317</v>
      </c>
    </row>
    <row r="124" spans="1:9">
      <c r="A124" s="973" t="s">
        <v>2217</v>
      </c>
      <c r="B124" s="973" t="s">
        <v>2218</v>
      </c>
      <c r="C124" s="974">
        <v>39878.79</v>
      </c>
      <c r="D124" s="977">
        <v>-25232.25</v>
      </c>
      <c r="E124" s="380">
        <f t="shared" si="5"/>
        <v>14646.54</v>
      </c>
      <c r="F124" s="974">
        <v>14646.54</v>
      </c>
      <c r="G124" s="974">
        <v>14646.54</v>
      </c>
      <c r="H124" s="380">
        <f t="shared" si="6"/>
        <v>0</v>
      </c>
      <c r="I124" s="980">
        <f t="shared" si="4"/>
        <v>1</v>
      </c>
    </row>
    <row r="125" spans="1:9">
      <c r="A125" s="973" t="s">
        <v>2219</v>
      </c>
      <c r="B125" s="973" t="s">
        <v>2218</v>
      </c>
      <c r="C125" s="974">
        <v>39878.79</v>
      </c>
      <c r="D125" s="977">
        <v>-25232.25</v>
      </c>
      <c r="E125" s="380">
        <f t="shared" si="5"/>
        <v>14646.54</v>
      </c>
      <c r="F125" s="974">
        <v>14646.54</v>
      </c>
      <c r="G125" s="974">
        <v>14646.54</v>
      </c>
      <c r="H125" s="380">
        <f t="shared" si="6"/>
        <v>0</v>
      </c>
      <c r="I125" s="980">
        <f t="shared" si="4"/>
        <v>1</v>
      </c>
    </row>
    <row r="126" spans="1:9">
      <c r="A126" s="973" t="s">
        <v>2220</v>
      </c>
      <c r="B126" s="973" t="s">
        <v>2221</v>
      </c>
      <c r="C126" s="974">
        <v>148897.04999999999</v>
      </c>
      <c r="D126" s="975">
        <v>168864.9</v>
      </c>
      <c r="E126" s="380">
        <f t="shared" si="5"/>
        <v>317761.94999999995</v>
      </c>
      <c r="F126" s="974">
        <v>317761.95</v>
      </c>
      <c r="G126" s="974">
        <v>317761.95</v>
      </c>
      <c r="H126" s="380">
        <f t="shared" si="6"/>
        <v>0</v>
      </c>
      <c r="I126" s="980">
        <f t="shared" si="4"/>
        <v>1.0000000000000002</v>
      </c>
    </row>
    <row r="127" spans="1:9">
      <c r="A127" s="973" t="s">
        <v>2222</v>
      </c>
      <c r="B127" s="973" t="s">
        <v>2223</v>
      </c>
      <c r="C127" s="974">
        <v>148897.04999999999</v>
      </c>
      <c r="D127" s="975">
        <v>168864.9</v>
      </c>
      <c r="E127" s="380">
        <f t="shared" si="5"/>
        <v>317761.94999999995</v>
      </c>
      <c r="F127" s="974">
        <v>317761.95</v>
      </c>
      <c r="G127" s="974">
        <v>317761.95</v>
      </c>
      <c r="H127" s="380">
        <f t="shared" si="6"/>
        <v>0</v>
      </c>
      <c r="I127" s="980">
        <f t="shared" si="4"/>
        <v>1.0000000000000002</v>
      </c>
    </row>
    <row r="128" spans="1:9">
      <c r="A128" s="973" t="s">
        <v>2224</v>
      </c>
      <c r="B128" s="973" t="s">
        <v>2225</v>
      </c>
      <c r="C128" s="974">
        <v>0</v>
      </c>
      <c r="D128" s="975">
        <v>17400</v>
      </c>
      <c r="E128" s="380">
        <f t="shared" si="5"/>
        <v>17400</v>
      </c>
      <c r="F128" s="974">
        <v>17400</v>
      </c>
      <c r="G128" s="974">
        <v>17400</v>
      </c>
      <c r="H128" s="380">
        <f t="shared" si="6"/>
        <v>0</v>
      </c>
      <c r="I128" s="980">
        <f t="shared" si="4"/>
        <v>1</v>
      </c>
    </row>
    <row r="129" spans="1:9">
      <c r="A129" s="973" t="s">
        <v>2226</v>
      </c>
      <c r="B129" s="973" t="s">
        <v>2225</v>
      </c>
      <c r="C129" s="974">
        <v>0</v>
      </c>
      <c r="D129" s="975">
        <v>17400</v>
      </c>
      <c r="E129" s="380">
        <f t="shared" si="5"/>
        <v>17400</v>
      </c>
      <c r="F129" s="974">
        <v>17400</v>
      </c>
      <c r="G129" s="974">
        <v>17400</v>
      </c>
      <c r="H129" s="380">
        <f t="shared" si="6"/>
        <v>0</v>
      </c>
      <c r="I129" s="980">
        <f t="shared" si="4"/>
        <v>1</v>
      </c>
    </row>
    <row r="130" spans="1:9" ht="24">
      <c r="A130" s="970" t="s">
        <v>2227</v>
      </c>
      <c r="B130" s="970" t="s">
        <v>2228</v>
      </c>
      <c r="C130" s="971">
        <v>838101.8</v>
      </c>
      <c r="D130" s="972">
        <v>542038.01</v>
      </c>
      <c r="E130" s="380">
        <f t="shared" si="5"/>
        <v>1380139.81</v>
      </c>
      <c r="F130" s="971">
        <v>1377750.98</v>
      </c>
      <c r="G130" s="971">
        <v>1377850.98</v>
      </c>
      <c r="H130" s="380">
        <f t="shared" si="6"/>
        <v>2388.8300000000745</v>
      </c>
      <c r="I130" s="980">
        <f t="shared" si="4"/>
        <v>0.99826913912439053</v>
      </c>
    </row>
    <row r="131" spans="1:9">
      <c r="A131" s="973" t="s">
        <v>2229</v>
      </c>
      <c r="B131" s="973" t="s">
        <v>2230</v>
      </c>
      <c r="C131" s="974">
        <v>225245.52</v>
      </c>
      <c r="D131" s="975">
        <v>109926.03</v>
      </c>
      <c r="E131" s="380">
        <f t="shared" si="5"/>
        <v>335171.55</v>
      </c>
      <c r="F131" s="974">
        <v>335171.55</v>
      </c>
      <c r="G131" s="974">
        <v>335271.55</v>
      </c>
      <c r="H131" s="380">
        <f t="shared" si="6"/>
        <v>0</v>
      </c>
      <c r="I131" s="980">
        <f t="shared" si="4"/>
        <v>1</v>
      </c>
    </row>
    <row r="132" spans="1:9">
      <c r="A132" s="973" t="s">
        <v>2231</v>
      </c>
      <c r="B132" s="973" t="s">
        <v>2232</v>
      </c>
      <c r="C132" s="974">
        <v>225245.52</v>
      </c>
      <c r="D132" s="975">
        <v>109926.03</v>
      </c>
      <c r="E132" s="380">
        <f t="shared" si="5"/>
        <v>335171.55</v>
      </c>
      <c r="F132" s="974">
        <v>335171.55</v>
      </c>
      <c r="G132" s="974">
        <v>335271.55</v>
      </c>
      <c r="H132" s="380">
        <f t="shared" si="6"/>
        <v>0</v>
      </c>
      <c r="I132" s="980">
        <f t="shared" si="4"/>
        <v>1</v>
      </c>
    </row>
    <row r="133" spans="1:9" ht="24">
      <c r="A133" s="973" t="s">
        <v>2233</v>
      </c>
      <c r="B133" s="973" t="s">
        <v>2234</v>
      </c>
      <c r="C133" s="974">
        <v>31921.05</v>
      </c>
      <c r="D133" s="975">
        <v>125964.5</v>
      </c>
      <c r="E133" s="380">
        <f t="shared" si="5"/>
        <v>157885.54999999999</v>
      </c>
      <c r="F133" s="974">
        <v>157885.54999999999</v>
      </c>
      <c r="G133" s="974">
        <v>157885.54999999999</v>
      </c>
      <c r="H133" s="380">
        <f t="shared" si="6"/>
        <v>0</v>
      </c>
      <c r="I133" s="980">
        <f t="shared" si="4"/>
        <v>1</v>
      </c>
    </row>
    <row r="134" spans="1:9">
      <c r="A134" s="973" t="s">
        <v>2235</v>
      </c>
      <c r="B134" s="973" t="s">
        <v>2236</v>
      </c>
      <c r="C134" s="974">
        <v>29174.45</v>
      </c>
      <c r="D134" s="975">
        <v>114367.35</v>
      </c>
      <c r="E134" s="380">
        <f t="shared" si="5"/>
        <v>143541.80000000002</v>
      </c>
      <c r="F134" s="974">
        <v>143541.79999999999</v>
      </c>
      <c r="G134" s="974">
        <v>143541.79999999999</v>
      </c>
      <c r="H134" s="380">
        <f t="shared" si="6"/>
        <v>0</v>
      </c>
      <c r="I134" s="980">
        <f t="shared" si="4"/>
        <v>0.99999999999999978</v>
      </c>
    </row>
    <row r="135" spans="1:9" ht="24">
      <c r="A135" s="973" t="s">
        <v>2237</v>
      </c>
      <c r="B135" s="973" t="s">
        <v>2238</v>
      </c>
      <c r="C135" s="974">
        <v>2746.6</v>
      </c>
      <c r="D135" s="975">
        <v>11597.15</v>
      </c>
      <c r="E135" s="380">
        <f t="shared" si="5"/>
        <v>14343.75</v>
      </c>
      <c r="F135" s="974">
        <v>14343.75</v>
      </c>
      <c r="G135" s="974">
        <v>14343.75</v>
      </c>
      <c r="H135" s="380">
        <f t="shared" si="6"/>
        <v>0</v>
      </c>
      <c r="I135" s="980">
        <f t="shared" si="4"/>
        <v>1</v>
      </c>
    </row>
    <row r="136" spans="1:9">
      <c r="A136" s="973" t="s">
        <v>2239</v>
      </c>
      <c r="B136" s="973" t="s">
        <v>2240</v>
      </c>
      <c r="C136" s="974">
        <v>103439.63</v>
      </c>
      <c r="D136" s="975">
        <v>32240.240000000002</v>
      </c>
      <c r="E136" s="380">
        <f t="shared" si="5"/>
        <v>135679.87</v>
      </c>
      <c r="F136" s="974">
        <v>135416.34</v>
      </c>
      <c r="G136" s="974">
        <v>135416.34</v>
      </c>
      <c r="H136" s="380">
        <f t="shared" si="6"/>
        <v>263.52999999999884</v>
      </c>
      <c r="I136" s="980">
        <f t="shared" si="4"/>
        <v>0.99805770745505584</v>
      </c>
    </row>
    <row r="137" spans="1:9">
      <c r="A137" s="973" t="s">
        <v>2241</v>
      </c>
      <c r="B137" s="973" t="s">
        <v>2242</v>
      </c>
      <c r="C137" s="974">
        <v>0</v>
      </c>
      <c r="D137" s="975">
        <v>87965.37</v>
      </c>
      <c r="E137" s="380">
        <f t="shared" si="5"/>
        <v>87965.37</v>
      </c>
      <c r="F137" s="974">
        <v>87701.84</v>
      </c>
      <c r="G137" s="974">
        <v>87701.84</v>
      </c>
      <c r="H137" s="380">
        <f t="shared" si="6"/>
        <v>263.52999999999884</v>
      </c>
      <c r="I137" s="980">
        <f t="shared" si="4"/>
        <v>0.99700416197874231</v>
      </c>
    </row>
    <row r="138" spans="1:9">
      <c r="A138" s="973" t="s">
        <v>2243</v>
      </c>
      <c r="B138" s="973" t="s">
        <v>2244</v>
      </c>
      <c r="C138" s="974">
        <v>103439.63</v>
      </c>
      <c r="D138" s="977">
        <v>-55725.13</v>
      </c>
      <c r="E138" s="380">
        <f t="shared" si="5"/>
        <v>47714.500000000007</v>
      </c>
      <c r="F138" s="974">
        <v>47714.5</v>
      </c>
      <c r="G138" s="974">
        <v>47714.5</v>
      </c>
      <c r="H138" s="380">
        <f t="shared" si="6"/>
        <v>0</v>
      </c>
      <c r="I138" s="980">
        <f t="shared" ref="I138:I176" si="7">IF(E138=0,"",F138/E138)</f>
        <v>0.99999999999999989</v>
      </c>
    </row>
    <row r="139" spans="1:9">
      <c r="A139" s="973" t="s">
        <v>2245</v>
      </c>
      <c r="B139" s="973" t="s">
        <v>2246</v>
      </c>
      <c r="C139" s="974">
        <v>78820.960000000006</v>
      </c>
      <c r="D139" s="977">
        <v>-44811.360000000001</v>
      </c>
      <c r="E139" s="380">
        <f t="shared" ref="E139:E176" si="8">C139+D139</f>
        <v>34009.600000000006</v>
      </c>
      <c r="F139" s="974">
        <v>34009.599999999999</v>
      </c>
      <c r="G139" s="974">
        <v>34009.599999999999</v>
      </c>
      <c r="H139" s="380">
        <f t="shared" si="6"/>
        <v>0</v>
      </c>
      <c r="I139" s="980">
        <f t="shared" si="7"/>
        <v>0.99999999999999978</v>
      </c>
    </row>
    <row r="140" spans="1:9" ht="24">
      <c r="A140" s="973" t="s">
        <v>2247</v>
      </c>
      <c r="B140" s="973" t="s">
        <v>2248</v>
      </c>
      <c r="C140" s="974">
        <v>78820.960000000006</v>
      </c>
      <c r="D140" s="977">
        <v>-44811.360000000001</v>
      </c>
      <c r="E140" s="380">
        <f t="shared" si="8"/>
        <v>34009.600000000006</v>
      </c>
      <c r="F140" s="974">
        <v>34009.599999999999</v>
      </c>
      <c r="G140" s="974">
        <v>34009.599999999999</v>
      </c>
      <c r="H140" s="380">
        <f t="shared" si="6"/>
        <v>0</v>
      </c>
      <c r="I140" s="980">
        <f t="shared" si="7"/>
        <v>0.99999999999999978</v>
      </c>
    </row>
    <row r="141" spans="1:9" ht="24">
      <c r="A141" s="973" t="s">
        <v>2249</v>
      </c>
      <c r="B141" s="973" t="s">
        <v>2250</v>
      </c>
      <c r="C141" s="974">
        <v>10202.24</v>
      </c>
      <c r="D141" s="975">
        <v>122051.43</v>
      </c>
      <c r="E141" s="380">
        <f t="shared" si="8"/>
        <v>132253.66999999998</v>
      </c>
      <c r="F141" s="974">
        <v>132253.67000000001</v>
      </c>
      <c r="G141" s="974">
        <v>132253.67000000001</v>
      </c>
      <c r="H141" s="380">
        <f t="shared" si="6"/>
        <v>0</v>
      </c>
      <c r="I141" s="980">
        <f t="shared" si="7"/>
        <v>1.0000000000000002</v>
      </c>
    </row>
    <row r="142" spans="1:9">
      <c r="A142" s="973" t="s">
        <v>2251</v>
      </c>
      <c r="B142" s="973" t="s">
        <v>2252</v>
      </c>
      <c r="C142" s="974">
        <v>10202.24</v>
      </c>
      <c r="D142" s="975">
        <v>122051.43</v>
      </c>
      <c r="E142" s="380">
        <f t="shared" si="8"/>
        <v>132253.66999999998</v>
      </c>
      <c r="F142" s="974">
        <v>132253.67000000001</v>
      </c>
      <c r="G142" s="974">
        <v>132253.67000000001</v>
      </c>
      <c r="H142" s="380">
        <f t="shared" si="6"/>
        <v>0</v>
      </c>
      <c r="I142" s="980">
        <f t="shared" si="7"/>
        <v>1.0000000000000002</v>
      </c>
    </row>
    <row r="143" spans="1:9">
      <c r="A143" s="973" t="s">
        <v>2253</v>
      </c>
      <c r="B143" s="973" t="s">
        <v>2254</v>
      </c>
      <c r="C143" s="974">
        <v>255608.4</v>
      </c>
      <c r="D143" s="975">
        <v>200774.17</v>
      </c>
      <c r="E143" s="380">
        <f t="shared" si="8"/>
        <v>456382.57</v>
      </c>
      <c r="F143" s="974">
        <v>454257.27</v>
      </c>
      <c r="G143" s="974">
        <v>454257.27</v>
      </c>
      <c r="H143" s="380">
        <f t="shared" si="6"/>
        <v>2125.2999999999884</v>
      </c>
      <c r="I143" s="980">
        <f t="shared" si="7"/>
        <v>0.99534316133063538</v>
      </c>
    </row>
    <row r="144" spans="1:9">
      <c r="A144" s="973" t="s">
        <v>2255</v>
      </c>
      <c r="B144" s="973" t="s">
        <v>2254</v>
      </c>
      <c r="C144" s="974">
        <v>255608.4</v>
      </c>
      <c r="D144" s="975">
        <v>200774.17</v>
      </c>
      <c r="E144" s="380">
        <f t="shared" si="8"/>
        <v>456382.57</v>
      </c>
      <c r="F144" s="974">
        <v>454257.27</v>
      </c>
      <c r="G144" s="974">
        <v>454257.27</v>
      </c>
      <c r="H144" s="380">
        <f t="shared" si="6"/>
        <v>2125.2999999999884</v>
      </c>
      <c r="I144" s="980">
        <f t="shared" si="7"/>
        <v>0.99534316133063538</v>
      </c>
    </row>
    <row r="145" spans="1:9">
      <c r="A145" s="973" t="s">
        <v>2256</v>
      </c>
      <c r="B145" s="973" t="s">
        <v>2257</v>
      </c>
      <c r="C145" s="974">
        <v>132864</v>
      </c>
      <c r="D145" s="977">
        <v>-4107</v>
      </c>
      <c r="E145" s="380">
        <f t="shared" si="8"/>
        <v>128757</v>
      </c>
      <c r="F145" s="974">
        <v>128757</v>
      </c>
      <c r="G145" s="974">
        <v>128757</v>
      </c>
      <c r="H145" s="380">
        <f t="shared" si="6"/>
        <v>0</v>
      </c>
      <c r="I145" s="980">
        <f t="shared" si="7"/>
        <v>1</v>
      </c>
    </row>
    <row r="146" spans="1:9">
      <c r="A146" s="973" t="s">
        <v>2258</v>
      </c>
      <c r="B146" s="973" t="s">
        <v>2257</v>
      </c>
      <c r="C146" s="974">
        <v>132864</v>
      </c>
      <c r="D146" s="977">
        <v>-4107</v>
      </c>
      <c r="E146" s="380">
        <f t="shared" si="8"/>
        <v>128757</v>
      </c>
      <c r="F146" s="974">
        <v>128757</v>
      </c>
      <c r="G146" s="974">
        <v>128757</v>
      </c>
      <c r="H146" s="380">
        <f t="shared" si="6"/>
        <v>0</v>
      </c>
      <c r="I146" s="980">
        <f t="shared" si="7"/>
        <v>1</v>
      </c>
    </row>
    <row r="147" spans="1:9">
      <c r="A147" s="970" t="s">
        <v>2259</v>
      </c>
      <c r="B147" s="970" t="s">
        <v>2260</v>
      </c>
      <c r="C147" s="971">
        <v>14263.59</v>
      </c>
      <c r="D147" s="976">
        <v>-14263.59</v>
      </c>
      <c r="E147" s="380">
        <f t="shared" si="8"/>
        <v>0</v>
      </c>
      <c r="F147" s="971">
        <v>0</v>
      </c>
      <c r="G147" s="971">
        <v>0</v>
      </c>
      <c r="H147" s="380">
        <f t="shared" si="6"/>
        <v>0</v>
      </c>
      <c r="I147" s="980" t="str">
        <f t="shared" si="7"/>
        <v/>
      </c>
    </row>
    <row r="148" spans="1:9" ht="24">
      <c r="A148" s="973" t="s">
        <v>2261</v>
      </c>
      <c r="B148" s="973" t="s">
        <v>2262</v>
      </c>
      <c r="C148" s="974">
        <v>4263.59</v>
      </c>
      <c r="D148" s="977">
        <v>-4263.59</v>
      </c>
      <c r="E148" s="380">
        <f t="shared" si="8"/>
        <v>0</v>
      </c>
      <c r="F148" s="974">
        <v>0</v>
      </c>
      <c r="G148" s="974">
        <v>0</v>
      </c>
      <c r="H148" s="380">
        <f t="shared" si="6"/>
        <v>0</v>
      </c>
      <c r="I148" s="980" t="str">
        <f t="shared" si="7"/>
        <v/>
      </c>
    </row>
    <row r="149" spans="1:9" ht="36">
      <c r="A149" s="973" t="s">
        <v>2263</v>
      </c>
      <c r="B149" s="973" t="s">
        <v>2264</v>
      </c>
      <c r="C149" s="974">
        <v>4263.59</v>
      </c>
      <c r="D149" s="977">
        <v>-4263.59</v>
      </c>
      <c r="E149" s="380">
        <f t="shared" si="8"/>
        <v>0</v>
      </c>
      <c r="F149" s="974">
        <v>0</v>
      </c>
      <c r="G149" s="974">
        <v>0</v>
      </c>
      <c r="H149" s="380">
        <f t="shared" si="6"/>
        <v>0</v>
      </c>
      <c r="I149" s="980" t="str">
        <f t="shared" si="7"/>
        <v/>
      </c>
    </row>
    <row r="150" spans="1:9" ht="24">
      <c r="A150" s="973" t="s">
        <v>2265</v>
      </c>
      <c r="B150" s="973" t="s">
        <v>2262</v>
      </c>
      <c r="C150" s="974">
        <v>10000</v>
      </c>
      <c r="D150" s="977">
        <v>-10000</v>
      </c>
      <c r="E150" s="380">
        <f t="shared" si="8"/>
        <v>0</v>
      </c>
      <c r="F150" s="974">
        <v>0</v>
      </c>
      <c r="G150" s="974">
        <v>0</v>
      </c>
      <c r="H150" s="380">
        <f t="shared" si="6"/>
        <v>0</v>
      </c>
      <c r="I150" s="980" t="str">
        <f t="shared" si="7"/>
        <v/>
      </c>
    </row>
    <row r="151" spans="1:9" ht="36">
      <c r="A151" s="973" t="s">
        <v>2266</v>
      </c>
      <c r="B151" s="973" t="s">
        <v>2267</v>
      </c>
      <c r="C151" s="974">
        <v>10000</v>
      </c>
      <c r="D151" s="977">
        <v>-10000</v>
      </c>
      <c r="E151" s="380">
        <f t="shared" si="8"/>
        <v>0</v>
      </c>
      <c r="F151" s="974">
        <v>0</v>
      </c>
      <c r="G151" s="974">
        <v>0</v>
      </c>
      <c r="H151" s="380">
        <f t="shared" si="6"/>
        <v>0</v>
      </c>
      <c r="I151" s="980" t="str">
        <f t="shared" si="7"/>
        <v/>
      </c>
    </row>
    <row r="152" spans="1:9">
      <c r="A152" s="970" t="s">
        <v>2268</v>
      </c>
      <c r="B152" s="970" t="s">
        <v>2269</v>
      </c>
      <c r="C152" s="971">
        <v>330660.8</v>
      </c>
      <c r="D152" s="976">
        <v>-224278.8</v>
      </c>
      <c r="E152" s="380">
        <f t="shared" si="8"/>
        <v>106382</v>
      </c>
      <c r="F152" s="971">
        <v>106382</v>
      </c>
      <c r="G152" s="971">
        <v>106382</v>
      </c>
      <c r="H152" s="380">
        <f t="shared" si="6"/>
        <v>0</v>
      </c>
      <c r="I152" s="980">
        <f t="shared" si="7"/>
        <v>1</v>
      </c>
    </row>
    <row r="153" spans="1:9">
      <c r="A153" s="973" t="s">
        <v>2270</v>
      </c>
      <c r="B153" s="973" t="s">
        <v>2271</v>
      </c>
      <c r="C153" s="974">
        <v>85828.62</v>
      </c>
      <c r="D153" s="977">
        <v>-34094.620000000003</v>
      </c>
      <c r="E153" s="380">
        <f t="shared" si="8"/>
        <v>51733.999999999993</v>
      </c>
      <c r="F153" s="974">
        <v>51734</v>
      </c>
      <c r="G153" s="974">
        <v>51734</v>
      </c>
      <c r="H153" s="380">
        <f t="shared" si="6"/>
        <v>0</v>
      </c>
      <c r="I153" s="980">
        <f t="shared" si="7"/>
        <v>1.0000000000000002</v>
      </c>
    </row>
    <row r="154" spans="1:9">
      <c r="A154" s="973" t="s">
        <v>2272</v>
      </c>
      <c r="B154" s="973" t="s">
        <v>2271</v>
      </c>
      <c r="C154" s="974">
        <v>85828.62</v>
      </c>
      <c r="D154" s="977">
        <v>-34094.620000000003</v>
      </c>
      <c r="E154" s="380">
        <f t="shared" si="8"/>
        <v>51733.999999999993</v>
      </c>
      <c r="F154" s="974">
        <v>51734</v>
      </c>
      <c r="G154" s="974">
        <v>51734</v>
      </c>
      <c r="H154" s="380">
        <f t="shared" si="6"/>
        <v>0</v>
      </c>
      <c r="I154" s="980">
        <f t="shared" si="7"/>
        <v>1.0000000000000002</v>
      </c>
    </row>
    <row r="155" spans="1:9">
      <c r="A155" s="973" t="s">
        <v>2273</v>
      </c>
      <c r="B155" s="973" t="s">
        <v>2274</v>
      </c>
      <c r="C155" s="974">
        <v>1678.05</v>
      </c>
      <c r="D155" s="977">
        <v>-1678.05</v>
      </c>
      <c r="E155" s="380">
        <f t="shared" si="8"/>
        <v>0</v>
      </c>
      <c r="F155" s="974">
        <v>0</v>
      </c>
      <c r="G155" s="974">
        <v>0</v>
      </c>
      <c r="H155" s="380">
        <f t="shared" si="6"/>
        <v>0</v>
      </c>
      <c r="I155" s="980" t="str">
        <f t="shared" si="7"/>
        <v/>
      </c>
    </row>
    <row r="156" spans="1:9">
      <c r="A156" s="973" t="s">
        <v>2275</v>
      </c>
      <c r="B156" s="973" t="s">
        <v>2274</v>
      </c>
      <c r="C156" s="974">
        <v>1678.05</v>
      </c>
      <c r="D156" s="977">
        <v>-1678.05</v>
      </c>
      <c r="E156" s="380">
        <f t="shared" si="8"/>
        <v>0</v>
      </c>
      <c r="F156" s="974">
        <v>0</v>
      </c>
      <c r="G156" s="974">
        <v>0</v>
      </c>
      <c r="H156" s="380">
        <f t="shared" si="6"/>
        <v>0</v>
      </c>
      <c r="I156" s="980" t="str">
        <f t="shared" si="7"/>
        <v/>
      </c>
    </row>
    <row r="157" spans="1:9">
      <c r="A157" s="973" t="s">
        <v>2276</v>
      </c>
      <c r="B157" s="973" t="s">
        <v>2277</v>
      </c>
      <c r="C157" s="974">
        <v>232339.68</v>
      </c>
      <c r="D157" s="977">
        <v>-191323.68</v>
      </c>
      <c r="E157" s="380">
        <f t="shared" si="8"/>
        <v>41016</v>
      </c>
      <c r="F157" s="974">
        <v>41016</v>
      </c>
      <c r="G157" s="974">
        <v>41016</v>
      </c>
      <c r="H157" s="380">
        <f t="shared" si="6"/>
        <v>0</v>
      </c>
      <c r="I157" s="980">
        <f t="shared" si="7"/>
        <v>1</v>
      </c>
    </row>
    <row r="158" spans="1:9">
      <c r="A158" s="973" t="s">
        <v>2278</v>
      </c>
      <c r="B158" s="973" t="s">
        <v>2277</v>
      </c>
      <c r="C158" s="974">
        <v>104941.63</v>
      </c>
      <c r="D158" s="977">
        <v>-83325.63</v>
      </c>
      <c r="E158" s="380">
        <f t="shared" si="8"/>
        <v>21616</v>
      </c>
      <c r="F158" s="974">
        <v>21616</v>
      </c>
      <c r="G158" s="974">
        <v>21616</v>
      </c>
      <c r="H158" s="380">
        <f t="shared" si="6"/>
        <v>0</v>
      </c>
      <c r="I158" s="980">
        <f t="shared" si="7"/>
        <v>1</v>
      </c>
    </row>
    <row r="159" spans="1:9">
      <c r="A159" s="973" t="s">
        <v>2279</v>
      </c>
      <c r="B159" s="973" t="s">
        <v>2280</v>
      </c>
      <c r="C159" s="974">
        <v>127398.05</v>
      </c>
      <c r="D159" s="977">
        <v>-107998.05</v>
      </c>
      <c r="E159" s="380">
        <f t="shared" si="8"/>
        <v>19400</v>
      </c>
      <c r="F159" s="974">
        <v>19400</v>
      </c>
      <c r="G159" s="974">
        <v>19400</v>
      </c>
      <c r="H159" s="380">
        <f t="shared" si="6"/>
        <v>0</v>
      </c>
      <c r="I159" s="980">
        <f t="shared" si="7"/>
        <v>1</v>
      </c>
    </row>
    <row r="160" spans="1:9">
      <c r="A160" s="973" t="s">
        <v>2281</v>
      </c>
      <c r="B160" s="973" t="s">
        <v>2282</v>
      </c>
      <c r="C160" s="974">
        <v>10814.45</v>
      </c>
      <c r="D160" s="975">
        <v>2817.55</v>
      </c>
      <c r="E160" s="380">
        <f t="shared" si="8"/>
        <v>13632</v>
      </c>
      <c r="F160" s="974">
        <v>13632</v>
      </c>
      <c r="G160" s="974">
        <v>13632</v>
      </c>
      <c r="H160" s="380">
        <f t="shared" ref="H160:H176" si="9">E160-F160</f>
        <v>0</v>
      </c>
      <c r="I160" s="980">
        <f t="shared" si="7"/>
        <v>1</v>
      </c>
    </row>
    <row r="161" spans="1:9">
      <c r="A161" s="973" t="s">
        <v>2283</v>
      </c>
      <c r="B161" s="973" t="s">
        <v>2282</v>
      </c>
      <c r="C161" s="974">
        <v>10814.45</v>
      </c>
      <c r="D161" s="975">
        <v>2817.55</v>
      </c>
      <c r="E161" s="380">
        <f t="shared" si="8"/>
        <v>13632</v>
      </c>
      <c r="F161" s="974">
        <v>13632</v>
      </c>
      <c r="G161" s="974">
        <v>13632</v>
      </c>
      <c r="H161" s="380">
        <f t="shared" si="9"/>
        <v>0</v>
      </c>
      <c r="I161" s="980">
        <f t="shared" si="7"/>
        <v>1</v>
      </c>
    </row>
    <row r="162" spans="1:9">
      <c r="A162" s="970" t="s">
        <v>2284</v>
      </c>
      <c r="B162" s="970" t="s">
        <v>2285</v>
      </c>
      <c r="C162" s="971">
        <v>137049.64000000001</v>
      </c>
      <c r="D162" s="972">
        <v>134941.01</v>
      </c>
      <c r="E162" s="380">
        <f t="shared" si="8"/>
        <v>271990.65000000002</v>
      </c>
      <c r="F162" s="971">
        <v>271990.45</v>
      </c>
      <c r="G162" s="971">
        <v>268049.45</v>
      </c>
      <c r="H162" s="380">
        <f t="shared" si="9"/>
        <v>0.20000000001164153</v>
      </c>
      <c r="I162" s="980">
        <f t="shared" si="7"/>
        <v>0.99999926468060574</v>
      </c>
    </row>
    <row r="163" spans="1:9">
      <c r="A163" s="973" t="s">
        <v>2286</v>
      </c>
      <c r="B163" s="973" t="s">
        <v>2287</v>
      </c>
      <c r="C163" s="974">
        <v>137049.64000000001</v>
      </c>
      <c r="D163" s="975">
        <v>134941.01</v>
      </c>
      <c r="E163" s="380">
        <f t="shared" si="8"/>
        <v>271990.65000000002</v>
      </c>
      <c r="F163" s="974">
        <v>271990.45</v>
      </c>
      <c r="G163" s="974">
        <v>268049.45</v>
      </c>
      <c r="H163" s="380">
        <f t="shared" si="9"/>
        <v>0.20000000001164153</v>
      </c>
      <c r="I163" s="980">
        <f t="shared" si="7"/>
        <v>0.99999926468060574</v>
      </c>
    </row>
    <row r="164" spans="1:9">
      <c r="A164" s="973" t="s">
        <v>2288</v>
      </c>
      <c r="B164" s="973" t="s">
        <v>2287</v>
      </c>
      <c r="C164" s="974">
        <v>137049.64000000001</v>
      </c>
      <c r="D164" s="975">
        <v>134941.01</v>
      </c>
      <c r="E164" s="380">
        <f t="shared" si="8"/>
        <v>271990.65000000002</v>
      </c>
      <c r="F164" s="974">
        <v>271990.45</v>
      </c>
      <c r="G164" s="974">
        <v>268049.45</v>
      </c>
      <c r="H164" s="380">
        <f t="shared" si="9"/>
        <v>0.20000000001164153</v>
      </c>
      <c r="I164" s="980">
        <f t="shared" si="7"/>
        <v>0.99999926468060574</v>
      </c>
    </row>
    <row r="165" spans="1:9">
      <c r="A165" s="970" t="s">
        <v>2289</v>
      </c>
      <c r="B165" s="970" t="s">
        <v>2290</v>
      </c>
      <c r="C165" s="971">
        <v>79816.03</v>
      </c>
      <c r="D165" s="976">
        <v>-34670.03</v>
      </c>
      <c r="E165" s="380">
        <f t="shared" si="8"/>
        <v>45146</v>
      </c>
      <c r="F165" s="971">
        <v>45146</v>
      </c>
      <c r="G165" s="971">
        <v>45146</v>
      </c>
      <c r="H165" s="380">
        <f t="shared" si="9"/>
        <v>0</v>
      </c>
      <c r="I165" s="980">
        <f t="shared" si="7"/>
        <v>1</v>
      </c>
    </row>
    <row r="166" spans="1:9">
      <c r="A166" s="973" t="s">
        <v>2291</v>
      </c>
      <c r="B166" s="973" t="s">
        <v>2292</v>
      </c>
      <c r="C166" s="974">
        <v>39855.040000000001</v>
      </c>
      <c r="D166" s="975">
        <v>5290.96</v>
      </c>
      <c r="E166" s="380">
        <f t="shared" si="8"/>
        <v>45146</v>
      </c>
      <c r="F166" s="974">
        <v>45146</v>
      </c>
      <c r="G166" s="974">
        <v>45146</v>
      </c>
      <c r="H166" s="380">
        <f t="shared" si="9"/>
        <v>0</v>
      </c>
      <c r="I166" s="980">
        <f t="shared" si="7"/>
        <v>1</v>
      </c>
    </row>
    <row r="167" spans="1:9">
      <c r="A167" s="973" t="s">
        <v>2293</v>
      </c>
      <c r="B167" s="973" t="s">
        <v>2292</v>
      </c>
      <c r="C167" s="974">
        <v>39855.040000000001</v>
      </c>
      <c r="D167" s="975">
        <v>5290.96</v>
      </c>
      <c r="E167" s="380">
        <f t="shared" si="8"/>
        <v>45146</v>
      </c>
      <c r="F167" s="974">
        <v>45146</v>
      </c>
      <c r="G167" s="974">
        <v>45146</v>
      </c>
      <c r="H167" s="380">
        <f t="shared" si="9"/>
        <v>0</v>
      </c>
      <c r="I167" s="980">
        <f t="shared" si="7"/>
        <v>1</v>
      </c>
    </row>
    <row r="168" spans="1:9" ht="24">
      <c r="A168" s="973" t="s">
        <v>2294</v>
      </c>
      <c r="B168" s="973" t="s">
        <v>2295</v>
      </c>
      <c r="C168" s="974">
        <v>39960.99</v>
      </c>
      <c r="D168" s="977">
        <v>-39960.99</v>
      </c>
      <c r="E168" s="380">
        <f t="shared" si="8"/>
        <v>0</v>
      </c>
      <c r="F168" s="974">
        <v>0</v>
      </c>
      <c r="G168" s="974">
        <v>0</v>
      </c>
      <c r="H168" s="380">
        <f t="shared" si="9"/>
        <v>0</v>
      </c>
      <c r="I168" s="980" t="str">
        <f t="shared" si="7"/>
        <v/>
      </c>
    </row>
    <row r="169" spans="1:9">
      <c r="A169" s="973" t="s">
        <v>2296</v>
      </c>
      <c r="B169" s="973" t="s">
        <v>2297</v>
      </c>
      <c r="C169" s="974">
        <v>39960.99</v>
      </c>
      <c r="D169" s="977">
        <v>-39960.99</v>
      </c>
      <c r="E169" s="380">
        <f t="shared" si="8"/>
        <v>0</v>
      </c>
      <c r="F169" s="974">
        <v>0</v>
      </c>
      <c r="G169" s="974">
        <v>0</v>
      </c>
      <c r="H169" s="380">
        <f t="shared" si="9"/>
        <v>0</v>
      </c>
      <c r="I169" s="980" t="str">
        <f t="shared" si="7"/>
        <v/>
      </c>
    </row>
    <row r="170" spans="1:9">
      <c r="A170" s="978"/>
      <c r="B170" s="978"/>
      <c r="C170" s="978"/>
      <c r="D170" s="978"/>
      <c r="E170" s="380">
        <f t="shared" si="8"/>
        <v>0</v>
      </c>
      <c r="F170" s="978"/>
      <c r="G170" s="978"/>
      <c r="H170" s="380">
        <f t="shared" si="9"/>
        <v>0</v>
      </c>
      <c r="I170" s="980" t="str">
        <f t="shared" si="7"/>
        <v/>
      </c>
    </row>
    <row r="171" spans="1:9" ht="24">
      <c r="A171" s="970" t="s">
        <v>2298</v>
      </c>
      <c r="B171" s="979" t="s">
        <v>2299</v>
      </c>
      <c r="C171" s="971">
        <v>767839.32</v>
      </c>
      <c r="D171" s="972">
        <v>0</v>
      </c>
      <c r="E171" s="380">
        <f t="shared" si="8"/>
        <v>767839.32</v>
      </c>
      <c r="F171" s="971">
        <v>181549.44</v>
      </c>
      <c r="G171" s="971">
        <v>181549.44</v>
      </c>
      <c r="H171" s="380">
        <f t="shared" si="9"/>
        <v>586289.87999999989</v>
      </c>
      <c r="I171" s="980">
        <f t="shared" si="7"/>
        <v>0.23644196809301199</v>
      </c>
    </row>
    <row r="172" spans="1:9">
      <c r="A172" s="970" t="s">
        <v>2300</v>
      </c>
      <c r="B172" s="970" t="s">
        <v>2301</v>
      </c>
      <c r="C172" s="971">
        <v>767839.32</v>
      </c>
      <c r="D172" s="972">
        <v>0</v>
      </c>
      <c r="E172" s="380">
        <f t="shared" si="8"/>
        <v>767839.32</v>
      </c>
      <c r="F172" s="971">
        <v>181549.44</v>
      </c>
      <c r="G172" s="971">
        <v>181549.44</v>
      </c>
      <c r="H172" s="380">
        <f t="shared" si="9"/>
        <v>586289.87999999989</v>
      </c>
      <c r="I172" s="980">
        <f t="shared" si="7"/>
        <v>0.23644196809301199</v>
      </c>
    </row>
    <row r="173" spans="1:9">
      <c r="A173" s="973" t="s">
        <v>2302</v>
      </c>
      <c r="B173" s="973" t="s">
        <v>2303</v>
      </c>
      <c r="C173" s="974">
        <v>344544.68</v>
      </c>
      <c r="D173" s="975">
        <v>0</v>
      </c>
      <c r="E173" s="380">
        <f t="shared" si="8"/>
        <v>344544.68</v>
      </c>
      <c r="F173" s="974">
        <v>35389.440000000002</v>
      </c>
      <c r="G173" s="974">
        <v>35389.440000000002</v>
      </c>
      <c r="H173" s="380">
        <f t="shared" si="9"/>
        <v>309155.24</v>
      </c>
      <c r="I173" s="980">
        <f t="shared" si="7"/>
        <v>0.10271364515046351</v>
      </c>
    </row>
    <row r="174" spans="1:9">
      <c r="A174" s="973" t="s">
        <v>2304</v>
      </c>
      <c r="B174" s="973" t="s">
        <v>2305</v>
      </c>
      <c r="C174" s="974">
        <v>344544.68</v>
      </c>
      <c r="D174" s="975">
        <v>0</v>
      </c>
      <c r="E174" s="380">
        <f t="shared" si="8"/>
        <v>344544.68</v>
      </c>
      <c r="F174" s="974">
        <v>35389.440000000002</v>
      </c>
      <c r="G174" s="974">
        <v>35389.440000000002</v>
      </c>
      <c r="H174" s="380">
        <f t="shared" si="9"/>
        <v>309155.24</v>
      </c>
      <c r="I174" s="980">
        <f t="shared" si="7"/>
        <v>0.10271364515046351</v>
      </c>
    </row>
    <row r="175" spans="1:9" ht="24">
      <c r="A175" s="973" t="s">
        <v>2306</v>
      </c>
      <c r="B175" s="973" t="s">
        <v>2307</v>
      </c>
      <c r="C175" s="974">
        <v>423294.64</v>
      </c>
      <c r="D175" s="975">
        <v>0</v>
      </c>
      <c r="E175" s="380">
        <f t="shared" si="8"/>
        <v>423294.64</v>
      </c>
      <c r="F175" s="974">
        <v>146160</v>
      </c>
      <c r="G175" s="974">
        <v>146160</v>
      </c>
      <c r="H175" s="380">
        <f t="shared" si="9"/>
        <v>277134.64</v>
      </c>
      <c r="I175" s="980">
        <f t="shared" si="7"/>
        <v>0.34529140269765757</v>
      </c>
    </row>
    <row r="176" spans="1:9">
      <c r="A176" s="973" t="s">
        <v>2308</v>
      </c>
      <c r="B176" s="973" t="s">
        <v>2309</v>
      </c>
      <c r="C176" s="974">
        <v>423294.64</v>
      </c>
      <c r="D176" s="975">
        <v>0</v>
      </c>
      <c r="E176" s="380">
        <f t="shared" si="8"/>
        <v>423294.64</v>
      </c>
      <c r="F176" s="974">
        <v>146160</v>
      </c>
      <c r="G176" s="974">
        <v>146160</v>
      </c>
      <c r="H176" s="380">
        <f t="shared" si="9"/>
        <v>277134.64</v>
      </c>
      <c r="I176" s="980">
        <f t="shared" si="7"/>
        <v>0.34529140269765757</v>
      </c>
    </row>
  </sheetData>
  <mergeCells count="7">
    <mergeCell ref="A6:B7"/>
    <mergeCell ref="A1:I1"/>
    <mergeCell ref="A2:I2"/>
    <mergeCell ref="A3:I3"/>
    <mergeCell ref="A4:I4"/>
    <mergeCell ref="C5:E5"/>
    <mergeCell ref="H5:I5"/>
  </mergeCells>
  <printOptions horizontalCentered="1"/>
  <pageMargins left="0.39370078740157483" right="0.39370078740157483" top="0.51181102362204722" bottom="0.19685039370078741" header="0.31496062992125984" footer="0.15748031496062992"/>
  <pageSetup scale="67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32"/>
  <sheetViews>
    <sheetView view="pageBreakPreview" topLeftCell="A25" zoomScale="112" zoomScaleSheetLayoutView="100" workbookViewId="0">
      <selection activeCell="E36" sqref="E36"/>
    </sheetView>
  </sheetViews>
  <sheetFormatPr baseColWidth="10" defaultColWidth="11.5" defaultRowHeight="15"/>
  <cols>
    <col min="1" max="1" width="32.1640625" customWidth="1"/>
    <col min="2" max="2" width="13.5" bestFit="1" customWidth="1"/>
    <col min="3" max="3" width="13" customWidth="1"/>
    <col min="5" max="5" width="13.83203125" bestFit="1" customWidth="1"/>
  </cols>
  <sheetData>
    <row r="1" spans="1:9" ht="16">
      <c r="A1" s="996" t="str">
        <f>'CPCA-I-01'!A1:G1</f>
        <v>UNIVERSIDAD TECNOLÓGICA DE GUAYMAS</v>
      </c>
      <c r="B1" s="996"/>
      <c r="C1" s="996"/>
      <c r="D1" s="996"/>
      <c r="E1" s="996"/>
      <c r="F1" s="996"/>
      <c r="G1" s="996"/>
      <c r="H1" s="513"/>
      <c r="I1" s="513"/>
    </row>
    <row r="2" spans="1:9" ht="15.75" customHeight="1">
      <c r="A2" s="993" t="s">
        <v>707</v>
      </c>
      <c r="B2" s="993"/>
      <c r="C2" s="993"/>
      <c r="D2" s="993"/>
      <c r="E2" s="993"/>
      <c r="F2" s="993"/>
      <c r="G2" s="993"/>
      <c r="H2" s="191"/>
      <c r="I2" s="191"/>
    </row>
    <row r="3" spans="1:9" ht="15.75" customHeight="1">
      <c r="A3" s="993" t="s">
        <v>708</v>
      </c>
      <c r="B3" s="993"/>
      <c r="C3" s="993"/>
      <c r="D3" s="993"/>
      <c r="E3" s="993"/>
      <c r="F3" s="993"/>
      <c r="G3" s="993"/>
      <c r="H3" s="191"/>
      <c r="I3" s="191"/>
    </row>
    <row r="4" spans="1:9" ht="15.75" customHeight="1">
      <c r="A4" s="1262" t="str">
        <f>'CPCA-I-03'!A3:D3</f>
        <v>Del 01 de Enero al 31 de Diciembre 2024</v>
      </c>
      <c r="B4" s="1262"/>
      <c r="C4" s="1262"/>
      <c r="D4" s="1262"/>
      <c r="E4" s="1262"/>
      <c r="F4" s="1262"/>
      <c r="G4" s="1262"/>
      <c r="H4" s="514"/>
      <c r="I4" s="514"/>
    </row>
    <row r="5" spans="1:9" ht="15.75" customHeight="1" thickBot="1">
      <c r="A5" s="1052" t="s">
        <v>82</v>
      </c>
      <c r="B5" s="1052"/>
      <c r="C5" s="1052"/>
      <c r="D5" s="1052"/>
      <c r="E5" s="1052"/>
      <c r="F5" s="1052"/>
      <c r="G5" s="1052"/>
      <c r="H5" s="515"/>
      <c r="I5" s="515"/>
    </row>
    <row r="6" spans="1:9" ht="16" thickBot="1">
      <c r="A6" s="1255" t="s">
        <v>83</v>
      </c>
      <c r="B6" s="1257" t="s">
        <v>523</v>
      </c>
      <c r="C6" s="1258"/>
      <c r="D6" s="1258"/>
      <c r="E6" s="1258"/>
      <c r="F6" s="1259"/>
      <c r="G6" s="1260" t="s">
        <v>524</v>
      </c>
    </row>
    <row r="7" spans="1:9" ht="25" thickBot="1">
      <c r="A7" s="1256"/>
      <c r="B7" s="490" t="s">
        <v>525</v>
      </c>
      <c r="C7" s="490" t="s">
        <v>526</v>
      </c>
      <c r="D7" s="490" t="s">
        <v>527</v>
      </c>
      <c r="E7" s="490" t="s">
        <v>709</v>
      </c>
      <c r="F7" s="490" t="s">
        <v>622</v>
      </c>
      <c r="G7" s="1261"/>
    </row>
    <row r="8" spans="1:9">
      <c r="A8" s="507" t="s">
        <v>710</v>
      </c>
      <c r="B8" s="563">
        <f>B9+B10+B11+B12+B13+B14+B15+B18</f>
        <v>0</v>
      </c>
      <c r="C8" s="563">
        <f t="shared" ref="C8:G8" si="0">C9+C10+C11+C12+C13+C14+C15+C18</f>
        <v>0</v>
      </c>
      <c r="D8" s="563">
        <f t="shared" si="0"/>
        <v>0</v>
      </c>
      <c r="E8" s="563">
        <f t="shared" si="0"/>
        <v>0</v>
      </c>
      <c r="F8" s="563">
        <f t="shared" si="0"/>
        <v>0</v>
      </c>
      <c r="G8" s="563">
        <f t="shared" si="0"/>
        <v>0</v>
      </c>
    </row>
    <row r="9" spans="1:9">
      <c r="A9" s="508" t="s">
        <v>711</v>
      </c>
      <c r="B9" s="565"/>
      <c r="C9" s="566"/>
      <c r="D9" s="564">
        <f>B9+C9</f>
        <v>0</v>
      </c>
      <c r="E9" s="566"/>
      <c r="F9" s="566"/>
      <c r="G9" s="564">
        <f>D9-E9</f>
        <v>0</v>
      </c>
    </row>
    <row r="10" spans="1:9">
      <c r="A10" s="508" t="s">
        <v>712</v>
      </c>
      <c r="B10" s="565"/>
      <c r="C10" s="566"/>
      <c r="D10" s="564">
        <f t="shared" ref="D10:D18" si="1">B10+C10</f>
        <v>0</v>
      </c>
      <c r="E10" s="566"/>
      <c r="F10" s="566"/>
      <c r="G10" s="564">
        <f t="shared" ref="G10:G14" si="2">D10-E10</f>
        <v>0</v>
      </c>
    </row>
    <row r="11" spans="1:9">
      <c r="A11" s="508" t="s">
        <v>713</v>
      </c>
      <c r="B11" s="565"/>
      <c r="C11" s="566"/>
      <c r="D11" s="564">
        <f t="shared" si="1"/>
        <v>0</v>
      </c>
      <c r="E11" s="566"/>
      <c r="F11" s="566"/>
      <c r="G11" s="564">
        <f t="shared" si="2"/>
        <v>0</v>
      </c>
    </row>
    <row r="12" spans="1:9">
      <c r="A12" s="508" t="s">
        <v>714</v>
      </c>
      <c r="B12" s="565"/>
      <c r="C12" s="566"/>
      <c r="D12" s="564">
        <f t="shared" si="1"/>
        <v>0</v>
      </c>
      <c r="E12" s="566"/>
      <c r="F12" s="566"/>
      <c r="G12" s="564">
        <f t="shared" si="2"/>
        <v>0</v>
      </c>
    </row>
    <row r="13" spans="1:9">
      <c r="A13" s="508" t="s">
        <v>715</v>
      </c>
      <c r="B13" s="565"/>
      <c r="C13" s="566"/>
      <c r="D13" s="564">
        <f t="shared" si="1"/>
        <v>0</v>
      </c>
      <c r="E13" s="566"/>
      <c r="F13" s="566"/>
      <c r="G13" s="564">
        <f t="shared" si="2"/>
        <v>0</v>
      </c>
    </row>
    <row r="14" spans="1:9">
      <c r="A14" s="508" t="s">
        <v>716</v>
      </c>
      <c r="B14" s="565"/>
      <c r="C14" s="566"/>
      <c r="D14" s="564">
        <f t="shared" si="1"/>
        <v>0</v>
      </c>
      <c r="E14" s="566"/>
      <c r="F14" s="566"/>
      <c r="G14" s="564">
        <f t="shared" si="2"/>
        <v>0</v>
      </c>
    </row>
    <row r="15" spans="1:9" ht="24">
      <c r="A15" s="508" t="s">
        <v>717</v>
      </c>
      <c r="B15" s="563">
        <f>B16+B17</f>
        <v>0</v>
      </c>
      <c r="C15" s="563">
        <f t="shared" ref="C15:G15" si="3">C16+C17</f>
        <v>0</v>
      </c>
      <c r="D15" s="563">
        <f t="shared" si="3"/>
        <v>0</v>
      </c>
      <c r="E15" s="563">
        <f t="shared" si="3"/>
        <v>0</v>
      </c>
      <c r="F15" s="563">
        <f t="shared" si="3"/>
        <v>0</v>
      </c>
      <c r="G15" s="563">
        <f t="shared" si="3"/>
        <v>0</v>
      </c>
    </row>
    <row r="16" spans="1:9">
      <c r="A16" s="509" t="s">
        <v>718</v>
      </c>
      <c r="B16" s="565"/>
      <c r="C16" s="566"/>
      <c r="D16" s="564">
        <f t="shared" si="1"/>
        <v>0</v>
      </c>
      <c r="E16" s="566"/>
      <c r="F16" s="566"/>
      <c r="G16" s="564">
        <f t="shared" ref="G16:G18" si="4">D16-E16</f>
        <v>0</v>
      </c>
    </row>
    <row r="17" spans="1:7">
      <c r="A17" s="509" t="s">
        <v>719</v>
      </c>
      <c r="B17" s="565"/>
      <c r="C17" s="566"/>
      <c r="D17" s="564">
        <f t="shared" si="1"/>
        <v>0</v>
      </c>
      <c r="E17" s="566"/>
      <c r="F17" s="566"/>
      <c r="G17" s="564">
        <f t="shared" si="4"/>
        <v>0</v>
      </c>
    </row>
    <row r="18" spans="1:7">
      <c r="A18" s="508" t="s">
        <v>720</v>
      </c>
      <c r="B18" s="565"/>
      <c r="C18" s="566"/>
      <c r="D18" s="564">
        <f t="shared" si="1"/>
        <v>0</v>
      </c>
      <c r="E18" s="566"/>
      <c r="F18" s="566"/>
      <c r="G18" s="564">
        <f t="shared" si="4"/>
        <v>0</v>
      </c>
    </row>
    <row r="19" spans="1:7">
      <c r="A19" s="508"/>
      <c r="B19" s="563"/>
      <c r="C19" s="564"/>
      <c r="D19" s="564"/>
      <c r="E19" s="564"/>
      <c r="F19" s="564"/>
      <c r="G19" s="564"/>
    </row>
    <row r="20" spans="1:7">
      <c r="A20" s="507" t="s">
        <v>721</v>
      </c>
      <c r="B20" s="563">
        <f>B21+B22+B23+B24+B25+B26+B27+B30</f>
        <v>21234333.030000001</v>
      </c>
      <c r="C20" s="563">
        <f t="shared" ref="C20:G20" si="5">C21+C22+C23+C24+C25+C26+C27+C30</f>
        <v>4597515.46</v>
      </c>
      <c r="D20" s="563">
        <f t="shared" si="5"/>
        <v>25831848.490000002</v>
      </c>
      <c r="E20" s="563">
        <f t="shared" si="5"/>
        <v>23889636.859999999</v>
      </c>
      <c r="F20" s="563">
        <f t="shared" si="5"/>
        <v>23889636.859999999</v>
      </c>
      <c r="G20" s="563">
        <f t="shared" si="5"/>
        <v>1942211.6300000027</v>
      </c>
    </row>
    <row r="21" spans="1:7">
      <c r="A21" s="508" t="s">
        <v>711</v>
      </c>
      <c r="B21" s="565">
        <v>21234333.030000001</v>
      </c>
      <c r="C21" s="566">
        <v>4597515.46</v>
      </c>
      <c r="D21" s="564">
        <f>B21+C21</f>
        <v>25831848.490000002</v>
      </c>
      <c r="E21" s="566">
        <v>23889636.859999999</v>
      </c>
      <c r="F21" s="566">
        <v>23889636.859999999</v>
      </c>
      <c r="G21" s="564">
        <f t="shared" ref="G21:G26" si="6">D21-E21</f>
        <v>1942211.6300000027</v>
      </c>
    </row>
    <row r="22" spans="1:7">
      <c r="A22" s="508" t="s">
        <v>712</v>
      </c>
      <c r="B22" s="565"/>
      <c r="C22" s="566"/>
      <c r="D22" s="564">
        <f t="shared" ref="D22:D26" si="7">B22+C22</f>
        <v>0</v>
      </c>
      <c r="E22" s="566"/>
      <c r="F22" s="566"/>
      <c r="G22" s="564">
        <f t="shared" si="6"/>
        <v>0</v>
      </c>
    </row>
    <row r="23" spans="1:7">
      <c r="A23" s="508" t="s">
        <v>713</v>
      </c>
      <c r="B23" s="565"/>
      <c r="C23" s="566"/>
      <c r="D23" s="564">
        <f t="shared" si="7"/>
        <v>0</v>
      </c>
      <c r="E23" s="566"/>
      <c r="F23" s="566"/>
      <c r="G23" s="564">
        <f t="shared" si="6"/>
        <v>0</v>
      </c>
    </row>
    <row r="24" spans="1:7">
      <c r="A24" s="508" t="s">
        <v>714</v>
      </c>
      <c r="B24" s="565"/>
      <c r="C24" s="566"/>
      <c r="D24" s="564">
        <f t="shared" si="7"/>
        <v>0</v>
      </c>
      <c r="E24" s="566"/>
      <c r="F24" s="566"/>
      <c r="G24" s="564">
        <f t="shared" si="6"/>
        <v>0</v>
      </c>
    </row>
    <row r="25" spans="1:7">
      <c r="A25" s="508" t="s">
        <v>715</v>
      </c>
      <c r="B25" s="565"/>
      <c r="C25" s="566"/>
      <c r="D25" s="564">
        <f t="shared" si="7"/>
        <v>0</v>
      </c>
      <c r="E25" s="566"/>
      <c r="F25" s="566"/>
      <c r="G25" s="564">
        <f t="shared" si="6"/>
        <v>0</v>
      </c>
    </row>
    <row r="26" spans="1:7">
      <c r="A26" s="508" t="s">
        <v>716</v>
      </c>
      <c r="B26" s="565"/>
      <c r="C26" s="566"/>
      <c r="D26" s="564">
        <f t="shared" si="7"/>
        <v>0</v>
      </c>
      <c r="E26" s="566"/>
      <c r="F26" s="566"/>
      <c r="G26" s="564">
        <f t="shared" si="6"/>
        <v>0</v>
      </c>
    </row>
    <row r="27" spans="1:7" ht="24">
      <c r="A27" s="508" t="s">
        <v>717</v>
      </c>
      <c r="B27" s="563">
        <f>B28+B29</f>
        <v>0</v>
      </c>
      <c r="C27" s="563">
        <f t="shared" ref="C27:G27" si="8">C28+C29</f>
        <v>0</v>
      </c>
      <c r="D27" s="563">
        <f t="shared" si="8"/>
        <v>0</v>
      </c>
      <c r="E27" s="563">
        <f t="shared" si="8"/>
        <v>0</v>
      </c>
      <c r="F27" s="563">
        <f t="shared" si="8"/>
        <v>0</v>
      </c>
      <c r="G27" s="563">
        <f t="shared" si="8"/>
        <v>0</v>
      </c>
    </row>
    <row r="28" spans="1:7">
      <c r="A28" s="509" t="s">
        <v>718</v>
      </c>
      <c r="B28" s="565"/>
      <c r="C28" s="566"/>
      <c r="D28" s="564">
        <f>B28+C28</f>
        <v>0</v>
      </c>
      <c r="E28" s="566"/>
      <c r="F28" s="566"/>
      <c r="G28" s="564">
        <f t="shared" ref="G28:G30" si="9">D28-E28</f>
        <v>0</v>
      </c>
    </row>
    <row r="29" spans="1:7">
      <c r="A29" s="509" t="s">
        <v>719</v>
      </c>
      <c r="B29" s="565"/>
      <c r="C29" s="566"/>
      <c r="D29" s="564">
        <f>B29+C29</f>
        <v>0</v>
      </c>
      <c r="E29" s="566"/>
      <c r="F29" s="566"/>
      <c r="G29" s="564">
        <f t="shared" si="9"/>
        <v>0</v>
      </c>
    </row>
    <row r="30" spans="1:7">
      <c r="A30" s="508" t="s">
        <v>720</v>
      </c>
      <c r="B30" s="565"/>
      <c r="C30" s="566"/>
      <c r="D30" s="564">
        <f>B30+C30</f>
        <v>0</v>
      </c>
      <c r="E30" s="566"/>
      <c r="F30" s="566"/>
      <c r="G30" s="564">
        <f t="shared" si="9"/>
        <v>0</v>
      </c>
    </row>
    <row r="31" spans="1:7">
      <c r="A31" s="507" t="s">
        <v>722</v>
      </c>
      <c r="B31" s="563">
        <f>B8+B20</f>
        <v>21234333.030000001</v>
      </c>
      <c r="C31" s="563">
        <f t="shared" ref="C31:G31" si="10">C8+C20</f>
        <v>4597515.46</v>
      </c>
      <c r="D31" s="563">
        <f t="shared" si="10"/>
        <v>25831848.490000002</v>
      </c>
      <c r="E31" s="563">
        <f t="shared" si="10"/>
        <v>23889636.859999999</v>
      </c>
      <c r="F31" s="563">
        <f t="shared" si="10"/>
        <v>23889636.859999999</v>
      </c>
      <c r="G31" s="563">
        <f t="shared" si="10"/>
        <v>1942211.6300000027</v>
      </c>
    </row>
    <row r="32" spans="1:7" ht="16" thickBot="1">
      <c r="A32" s="510"/>
      <c r="B32" s="511"/>
      <c r="C32" s="512"/>
      <c r="D32" s="512"/>
      <c r="E32" s="512"/>
      <c r="F32" s="512"/>
      <c r="G32" s="512"/>
    </row>
  </sheetData>
  <sheetProtection password="C195" sheet="1" scenarios="1" insertHyperlinks="0"/>
  <mergeCells count="8">
    <mergeCell ref="A6:A7"/>
    <mergeCell ref="B6:F6"/>
    <mergeCell ref="G6:G7"/>
    <mergeCell ref="A1:G1"/>
    <mergeCell ref="A2:G2"/>
    <mergeCell ref="A3:G3"/>
    <mergeCell ref="A4:G4"/>
    <mergeCell ref="A5:G5"/>
  </mergeCells>
  <printOptions horizontalCentered="1"/>
  <pageMargins left="0.23622047244094491" right="0.23622047244094491" top="0.74803149606299213" bottom="0.74803149606299213" header="0.31496062992125984" footer="0.31496062992125984"/>
  <pageSetup scale="95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16">
    <tabColor rgb="FF92D050"/>
    <pageSetUpPr fitToPage="1"/>
  </sheetPr>
  <dimension ref="A1:D49"/>
  <sheetViews>
    <sheetView view="pageBreakPreview" topLeftCell="A30" zoomScale="125" zoomScaleSheetLayoutView="110" workbookViewId="0">
      <selection activeCell="D35" sqref="D35"/>
    </sheetView>
  </sheetViews>
  <sheetFormatPr baseColWidth="10" defaultColWidth="11.33203125" defaultRowHeight="14"/>
  <cols>
    <col min="1" max="1" width="64.5" style="88" customWidth="1"/>
    <col min="2" max="2" width="5" style="88" customWidth="1"/>
    <col min="3" max="3" width="48.5" style="307" customWidth="1"/>
    <col min="4" max="4" width="89.1640625" style="88" customWidth="1"/>
    <col min="5" max="16384" width="11.33203125" style="88"/>
  </cols>
  <sheetData>
    <row r="1" spans="1:4" ht="16">
      <c r="A1" s="1023" t="str">
        <f>'CPCA-I-01'!A1:G1</f>
        <v>UNIVERSIDAD TECNOLÓGICA DE GUAYMAS</v>
      </c>
      <c r="B1" s="1023"/>
      <c r="C1" s="1023"/>
      <c r="D1" s="325"/>
    </row>
    <row r="2" spans="1:4" s="127" customFormat="1" ht="16">
      <c r="A2" s="1023" t="s">
        <v>13</v>
      </c>
      <c r="B2" s="1023"/>
      <c r="C2" s="1023"/>
    </row>
    <row r="3" spans="1:4" s="127" customFormat="1" ht="16">
      <c r="A3" s="1024" t="str">
        <f>'CPCA-I-01'!A3:G3</f>
        <v>Al 31 de diciembre del 2024</v>
      </c>
      <c r="B3" s="1024"/>
      <c r="C3" s="1024"/>
    </row>
    <row r="4" spans="1:4" s="129" customFormat="1" ht="15" thickBot="1">
      <c r="A4" s="301"/>
      <c r="B4" s="403"/>
      <c r="C4" s="302"/>
    </row>
    <row r="5" spans="1:4" s="129" customFormat="1" ht="15" thickBot="1">
      <c r="A5" s="1098" t="s">
        <v>243</v>
      </c>
      <c r="B5" s="1099"/>
      <c r="C5" s="302"/>
    </row>
    <row r="6" spans="1:4" s="130" customFormat="1" ht="27" customHeight="1" thickBot="1">
      <c r="A6" s="1269" t="s">
        <v>723</v>
      </c>
      <c r="B6" s="1270"/>
      <c r="C6" s="204">
        <f>'CPCA-II-04'!E81</f>
        <v>28699927.900000002</v>
      </c>
      <c r="D6" s="308"/>
    </row>
    <row r="7" spans="1:4" s="130" customFormat="1" ht="9.75" customHeight="1">
      <c r="A7" s="303"/>
      <c r="B7" s="211"/>
      <c r="C7" s="309"/>
      <c r="D7" s="308"/>
    </row>
    <row r="8" spans="1:4" s="130" customFormat="1" ht="17.25" customHeight="1" thickBot="1">
      <c r="A8" s="304"/>
      <c r="B8" s="213"/>
      <c r="C8" s="310"/>
      <c r="D8" s="308"/>
    </row>
    <row r="9" spans="1:4" ht="20" customHeight="1">
      <c r="A9" s="1267" t="s">
        <v>856</v>
      </c>
      <c r="B9" s="1268"/>
      <c r="C9" s="311">
        <f>SUM(C10:C30)</f>
        <v>1397894.49</v>
      </c>
      <c r="D9" s="6"/>
    </row>
    <row r="10" spans="1:4" ht="20" customHeight="1">
      <c r="A10" s="1263" t="s">
        <v>857</v>
      </c>
      <c r="B10" s="1264"/>
      <c r="C10" s="312"/>
      <c r="D10" s="6"/>
    </row>
    <row r="11" spans="1:4" ht="20" customHeight="1">
      <c r="A11" s="1263" t="s">
        <v>858</v>
      </c>
      <c r="B11" s="1264"/>
      <c r="C11" s="951">
        <v>1397894.49</v>
      </c>
      <c r="D11" s="6"/>
    </row>
    <row r="12" spans="1:4" ht="20" customHeight="1">
      <c r="A12" s="1263" t="s">
        <v>499</v>
      </c>
      <c r="B12" s="1264"/>
      <c r="C12" s="312"/>
      <c r="D12" s="6"/>
    </row>
    <row r="13" spans="1:4">
      <c r="A13" s="1263" t="s">
        <v>500</v>
      </c>
      <c r="B13" s="1264"/>
      <c r="C13" s="312"/>
      <c r="D13" s="6"/>
    </row>
    <row r="14" spans="1:4" ht="20" customHeight="1">
      <c r="A14" s="1263" t="s">
        <v>501</v>
      </c>
      <c r="B14" s="1264"/>
      <c r="C14" s="312"/>
      <c r="D14" s="6"/>
    </row>
    <row r="15" spans="1:4" ht="20" customHeight="1">
      <c r="A15" s="1263" t="s">
        <v>502</v>
      </c>
      <c r="B15" s="1264"/>
      <c r="C15" s="312"/>
      <c r="D15" s="6"/>
    </row>
    <row r="16" spans="1:4" ht="20" customHeight="1">
      <c r="A16" s="1263" t="s">
        <v>503</v>
      </c>
      <c r="B16" s="1264"/>
      <c r="C16" s="312"/>
      <c r="D16" s="6"/>
    </row>
    <row r="17" spans="1:4" ht="20" customHeight="1">
      <c r="A17" s="1263" t="s">
        <v>504</v>
      </c>
      <c r="B17" s="1264"/>
      <c r="C17" s="312"/>
      <c r="D17" s="6"/>
    </row>
    <row r="18" spans="1:4" ht="20" customHeight="1">
      <c r="A18" s="1263" t="s">
        <v>882</v>
      </c>
      <c r="B18" s="1264"/>
      <c r="C18" s="312"/>
      <c r="D18" s="6"/>
    </row>
    <row r="19" spans="1:4" ht="20" customHeight="1">
      <c r="A19" s="1263" t="s">
        <v>506</v>
      </c>
      <c r="B19" s="1264"/>
      <c r="C19" s="312"/>
      <c r="D19" s="6"/>
    </row>
    <row r="20" spans="1:4" ht="20" customHeight="1">
      <c r="A20" s="1263" t="s">
        <v>54</v>
      </c>
      <c r="B20" s="1264"/>
      <c r="C20" s="312"/>
      <c r="D20" s="6"/>
    </row>
    <row r="21" spans="1:4" ht="20" customHeight="1">
      <c r="A21" s="1263" t="s">
        <v>507</v>
      </c>
      <c r="B21" s="1264"/>
      <c r="C21" s="312"/>
      <c r="D21" s="6"/>
    </row>
    <row r="22" spans="1:4" ht="20" customHeight="1">
      <c r="A22" s="1263" t="s">
        <v>508</v>
      </c>
      <c r="B22" s="1264"/>
      <c r="C22" s="312"/>
      <c r="D22" s="6"/>
    </row>
    <row r="23" spans="1:4" ht="20" customHeight="1">
      <c r="A23" s="1263" t="s">
        <v>512</v>
      </c>
      <c r="B23" s="1264"/>
      <c r="C23" s="312"/>
      <c r="D23" s="6"/>
    </row>
    <row r="24" spans="1:4" ht="20" customHeight="1">
      <c r="A24" s="1263" t="s">
        <v>513</v>
      </c>
      <c r="B24" s="1264"/>
      <c r="C24" s="312"/>
      <c r="D24" s="6"/>
    </row>
    <row r="25" spans="1:4" ht="20" customHeight="1">
      <c r="A25" s="1263" t="s">
        <v>514</v>
      </c>
      <c r="B25" s="1264"/>
      <c r="C25" s="312"/>
      <c r="D25" s="6"/>
    </row>
    <row r="26" spans="1:4" ht="20" customHeight="1">
      <c r="A26" s="1263" t="s">
        <v>515</v>
      </c>
      <c r="B26" s="1264"/>
      <c r="C26" s="312"/>
      <c r="D26" s="6"/>
    </row>
    <row r="27" spans="1:4" ht="20" customHeight="1">
      <c r="A27" s="1263" t="s">
        <v>517</v>
      </c>
      <c r="B27" s="1264"/>
      <c r="C27" s="312"/>
      <c r="D27" s="6"/>
    </row>
    <row r="28" spans="1:4" ht="20" customHeight="1">
      <c r="A28" s="1263" t="s">
        <v>883</v>
      </c>
      <c r="B28" s="1264"/>
      <c r="C28" s="312"/>
      <c r="D28" s="6"/>
    </row>
    <row r="29" spans="1:4" ht="20" customHeight="1">
      <c r="A29" s="1263" t="s">
        <v>884</v>
      </c>
      <c r="B29" s="1264"/>
      <c r="C29" s="312"/>
      <c r="D29" s="6"/>
    </row>
    <row r="30" spans="1:4" ht="20" customHeight="1" thickBot="1">
      <c r="A30" s="1263" t="s">
        <v>724</v>
      </c>
      <c r="B30" s="1264"/>
      <c r="C30" s="313"/>
      <c r="D30" s="6"/>
    </row>
    <row r="31" spans="1:4" ht="7.5" customHeight="1">
      <c r="A31" s="305"/>
      <c r="B31" s="211"/>
      <c r="C31" s="314"/>
      <c r="D31" s="6"/>
    </row>
    <row r="32" spans="1:4" ht="20" customHeight="1" thickBot="1">
      <c r="A32" s="306"/>
      <c r="B32" s="213"/>
      <c r="C32" s="315"/>
      <c r="D32" s="6"/>
    </row>
    <row r="33" spans="1:4" ht="20" customHeight="1">
      <c r="A33" s="1267" t="s">
        <v>859</v>
      </c>
      <c r="B33" s="1268"/>
      <c r="C33" s="311">
        <f>SUM(C34:C40)</f>
        <v>32143844.23</v>
      </c>
      <c r="D33" s="6"/>
    </row>
    <row r="34" spans="1:4">
      <c r="A34" s="1263" t="s">
        <v>232</v>
      </c>
      <c r="B34" s="1264"/>
      <c r="C34" s="951">
        <v>25136894.550000001</v>
      </c>
      <c r="D34" s="6"/>
    </row>
    <row r="35" spans="1:4" ht="20" customHeight="1">
      <c r="A35" s="1263" t="s">
        <v>233</v>
      </c>
      <c r="B35" s="1264"/>
      <c r="C35" s="312"/>
      <c r="D35" s="318" t="str">
        <f>IF(B34&lt;&gt;'CPCA-I-03'!C52,"ERROR!!!!! EL MONTO NO COINCIDE CON LO REPORTADO EN EL FORMATO ETCA-I-02 POR CONCEPTO DE ESTIMACIONES, DEPRECIACIONES, ETC..","")</f>
        <v>ERROR!!!!! EL MONTO NO COINCIDE CON LO REPORTADO EN EL FORMATO ETCA-I-02 POR CONCEPTO DE ESTIMACIONES, DEPRECIACIONES, ETC..</v>
      </c>
    </row>
    <row r="36" spans="1:4" ht="20" customHeight="1">
      <c r="A36" s="1263" t="s">
        <v>234</v>
      </c>
      <c r="B36" s="1264"/>
      <c r="C36" s="312"/>
      <c r="D36" s="6"/>
    </row>
    <row r="37" spans="1:4" ht="25.5" customHeight="1">
      <c r="A37" s="1263" t="s">
        <v>235</v>
      </c>
      <c r="B37" s="1264"/>
      <c r="C37" s="312"/>
      <c r="D37" s="6"/>
    </row>
    <row r="38" spans="1:4" ht="20" customHeight="1">
      <c r="A38" s="1263" t="s">
        <v>1640</v>
      </c>
      <c r="B38" s="1264"/>
      <c r="C38" s="312"/>
      <c r="D38" s="6"/>
    </row>
    <row r="39" spans="1:4" ht="20" customHeight="1">
      <c r="A39" s="1263" t="s">
        <v>858</v>
      </c>
      <c r="B39" s="1264"/>
      <c r="C39" s="951">
        <v>2068369.79</v>
      </c>
      <c r="D39" s="6"/>
    </row>
    <row r="40" spans="1:4" ht="20" customHeight="1">
      <c r="A40" s="1263" t="s">
        <v>725</v>
      </c>
      <c r="B40" s="1264"/>
      <c r="C40" s="312">
        <v>4938579.8899999997</v>
      </c>
      <c r="D40" s="6"/>
    </row>
    <row r="41" spans="1:4" ht="20" customHeight="1" thickBot="1">
      <c r="A41" s="1263"/>
      <c r="B41" s="1264"/>
      <c r="C41" s="313"/>
      <c r="D41" s="6"/>
    </row>
    <row r="42" spans="1:4" ht="20" customHeight="1" thickBot="1">
      <c r="A42" s="1265" t="s">
        <v>726</v>
      </c>
      <c r="B42" s="1266"/>
      <c r="C42" s="204">
        <f>C6-C9+C33</f>
        <v>59445877.640000001</v>
      </c>
      <c r="D42" s="6"/>
    </row>
    <row r="43" spans="1:4" ht="20" customHeight="1">
      <c r="A43" s="384"/>
      <c r="B43" s="382"/>
      <c r="C43" s="383"/>
      <c r="D43" s="6" t="str">
        <f>IF((C42-'CPCA-I-03'!C59)&gt;0.9,"ERROR!!!!! EL MONTO NO COINCIDE CON LO REPORTADO EN EL FORMATO ETCA-I-03, EN EL MISMO RUBRO","")</f>
        <v/>
      </c>
    </row>
    <row r="44" spans="1:4" ht="20" customHeight="1">
      <c r="A44" s="381"/>
      <c r="B44" s="382"/>
      <c r="C44" s="383"/>
      <c r="D44" s="6"/>
    </row>
    <row r="45" spans="1:4" ht="20" customHeight="1">
      <c r="A45" s="381"/>
      <c r="B45" s="382"/>
      <c r="C45" s="383"/>
      <c r="D45" s="6"/>
    </row>
    <row r="46" spans="1:4" ht="20" customHeight="1">
      <c r="A46" s="381"/>
      <c r="B46" s="382"/>
      <c r="C46" s="383"/>
      <c r="D46" s="6"/>
    </row>
    <row r="47" spans="1:4" ht="20" customHeight="1">
      <c r="A47" s="381"/>
      <c r="B47" s="382"/>
      <c r="C47" s="383"/>
      <c r="D47" s="6"/>
    </row>
    <row r="48" spans="1:4" ht="26.25" customHeight="1">
      <c r="A48" s="384"/>
      <c r="B48" s="382"/>
      <c r="C48" s="383"/>
      <c r="D48" s="6"/>
    </row>
    <row r="49" spans="4:4">
      <c r="D49" s="6"/>
    </row>
  </sheetData>
  <sheetProtection formatColumns="0" formatRows="0" insertHyperlinks="0"/>
  <mergeCells count="37">
    <mergeCell ref="A1:C1"/>
    <mergeCell ref="A2:C2"/>
    <mergeCell ref="A3:C3"/>
    <mergeCell ref="A5:B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3:B33"/>
    <mergeCell ref="A34:B34"/>
    <mergeCell ref="A35:B35"/>
    <mergeCell ref="A41:B41"/>
    <mergeCell ref="A42:B42"/>
    <mergeCell ref="A36:B36"/>
    <mergeCell ref="A37:B37"/>
    <mergeCell ref="A38:B38"/>
    <mergeCell ref="A39:B39"/>
    <mergeCell ref="A40:B40"/>
  </mergeCells>
  <printOptions horizontalCentered="1"/>
  <pageMargins left="0.39370078740157483" right="0.39370078740157483" top="0.74803149606299213" bottom="0.74803149606299213" header="0.31496062992125984" footer="0.31496062992125984"/>
  <pageSetup scale="78" orientation="portrait" r:id="rId1"/>
  <drawing r:id="rId2"/>
  <legacy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17">
    <tabColor rgb="FF92D050"/>
  </sheetPr>
  <dimension ref="A1:J36"/>
  <sheetViews>
    <sheetView view="pageBreakPreview" topLeftCell="A22" zoomScaleSheetLayoutView="100" workbookViewId="0">
      <selection activeCell="D33" sqref="D33"/>
    </sheetView>
  </sheetViews>
  <sheetFormatPr baseColWidth="10" defaultColWidth="11.33203125" defaultRowHeight="14"/>
  <cols>
    <col min="1" max="1" width="4.33203125" style="37" customWidth="1"/>
    <col min="2" max="2" width="41.6640625" style="37" customWidth="1"/>
    <col min="3" max="5" width="16.6640625" style="37" customWidth="1"/>
    <col min="6" max="16384" width="11.33203125" style="37"/>
  </cols>
  <sheetData>
    <row r="1" spans="1:5" ht="16">
      <c r="A1" s="996" t="str">
        <f>'CPCA-I-01'!A1:G1</f>
        <v>UNIVERSIDAD TECNOLÓGICA DE GUAYMAS</v>
      </c>
      <c r="B1" s="996"/>
      <c r="C1" s="996"/>
      <c r="D1" s="996"/>
      <c r="E1" s="996"/>
    </row>
    <row r="2" spans="1:5" ht="16">
      <c r="A2" s="1274" t="s">
        <v>263</v>
      </c>
      <c r="B2" s="1274"/>
      <c r="C2" s="1274"/>
      <c r="D2" s="1274"/>
      <c r="E2" s="1274"/>
    </row>
    <row r="3" spans="1:5">
      <c r="A3" s="1013" t="str">
        <f>'CPCA-I-03'!A3:D3</f>
        <v>Del 01 de Enero al 31 de Diciembre 2024</v>
      </c>
      <c r="B3" s="1013"/>
      <c r="C3" s="1013"/>
      <c r="D3" s="1013"/>
      <c r="E3" s="1013"/>
    </row>
    <row r="4" spans="1:5" ht="17" thickBot="1">
      <c r="A4" s="1280" t="s">
        <v>1872</v>
      </c>
      <c r="B4" s="1280"/>
      <c r="C4" s="1280"/>
      <c r="D4" s="1280"/>
      <c r="E4" s="1280"/>
    </row>
    <row r="5" spans="1:5" s="164" customFormat="1" ht="30" customHeight="1" thickBot="1">
      <c r="A5" s="1275" t="s">
        <v>1869</v>
      </c>
      <c r="B5" s="1276"/>
      <c r="C5" s="252" t="s">
        <v>727</v>
      </c>
      <c r="D5" s="253" t="s">
        <v>728</v>
      </c>
      <c r="E5" s="254" t="s">
        <v>263</v>
      </c>
    </row>
    <row r="6" spans="1:5" s="164" customFormat="1" ht="21" customHeight="1">
      <c r="A6" s="1277" t="s">
        <v>731</v>
      </c>
      <c r="B6" s="1278"/>
      <c r="C6" s="1278"/>
      <c r="D6" s="1278"/>
      <c r="E6" s="1279"/>
    </row>
    <row r="7" spans="1:5" s="164" customFormat="1" ht="20.25" customHeight="1">
      <c r="A7" s="257"/>
      <c r="B7" s="258"/>
      <c r="C7" s="259"/>
      <c r="D7" s="260"/>
      <c r="E7" s="269" t="str">
        <f>IF(B7="","",C7-D7)</f>
        <v/>
      </c>
    </row>
    <row r="8" spans="1:5" s="164" customFormat="1" ht="20.25" customHeight="1">
      <c r="A8" s="257"/>
      <c r="B8" s="258"/>
      <c r="C8" s="259"/>
      <c r="D8" s="260"/>
      <c r="E8" s="269" t="str">
        <f t="shared" ref="E8:E16" si="0">IF(B8="","",C8-D8)</f>
        <v/>
      </c>
    </row>
    <row r="9" spans="1:5" s="164" customFormat="1" ht="20.25" customHeight="1">
      <c r="A9" s="257"/>
      <c r="B9" s="258"/>
      <c r="C9" s="259"/>
      <c r="D9" s="260"/>
      <c r="E9" s="269" t="str">
        <f t="shared" si="0"/>
        <v/>
      </c>
    </row>
    <row r="10" spans="1:5" s="164" customFormat="1" ht="20.25" customHeight="1">
      <c r="A10" s="257"/>
      <c r="B10" s="258"/>
      <c r="C10" s="259"/>
      <c r="D10" s="260"/>
      <c r="E10" s="269" t="str">
        <f t="shared" si="0"/>
        <v/>
      </c>
    </row>
    <row r="11" spans="1:5" s="164" customFormat="1" ht="20.25" customHeight="1">
      <c r="A11" s="257"/>
      <c r="B11" s="258"/>
      <c r="C11" s="259"/>
      <c r="D11" s="260"/>
      <c r="E11" s="269" t="str">
        <f t="shared" si="0"/>
        <v/>
      </c>
    </row>
    <row r="12" spans="1:5" s="164" customFormat="1" ht="20.25" customHeight="1">
      <c r="A12" s="257"/>
      <c r="B12" s="258"/>
      <c r="C12" s="259"/>
      <c r="D12" s="260"/>
      <c r="E12" s="269" t="str">
        <f t="shared" si="0"/>
        <v/>
      </c>
    </row>
    <row r="13" spans="1:5" s="164" customFormat="1" ht="20.25" customHeight="1">
      <c r="A13" s="257"/>
      <c r="B13" s="258"/>
      <c r="C13" s="259"/>
      <c r="D13" s="260"/>
      <c r="E13" s="269" t="str">
        <f t="shared" si="0"/>
        <v/>
      </c>
    </row>
    <row r="14" spans="1:5" s="164" customFormat="1" ht="20.25" customHeight="1">
      <c r="A14" s="257"/>
      <c r="B14" s="258"/>
      <c r="C14" s="259"/>
      <c r="D14" s="260"/>
      <c r="E14" s="269" t="str">
        <f t="shared" si="0"/>
        <v/>
      </c>
    </row>
    <row r="15" spans="1:5" s="164" customFormat="1" ht="20.25" customHeight="1">
      <c r="A15" s="257"/>
      <c r="B15" s="258"/>
      <c r="C15" s="259"/>
      <c r="D15" s="260"/>
      <c r="E15" s="269" t="str">
        <f t="shared" si="0"/>
        <v/>
      </c>
    </row>
    <row r="16" spans="1:5" s="164" customFormat="1" ht="20.25" customHeight="1">
      <c r="A16" s="257"/>
      <c r="B16" s="258"/>
      <c r="C16" s="259"/>
      <c r="D16" s="260"/>
      <c r="E16" s="269" t="str">
        <f t="shared" si="0"/>
        <v/>
      </c>
    </row>
    <row r="17" spans="1:5" s="164" customFormat="1" ht="20.25" customHeight="1">
      <c r="A17" s="257"/>
      <c r="B17" s="258" t="s">
        <v>732</v>
      </c>
      <c r="C17" s="267">
        <f>SUM(C7:C16)</f>
        <v>0</v>
      </c>
      <c r="D17" s="268">
        <f>SUM(D7:D16)</f>
        <v>0</v>
      </c>
      <c r="E17" s="269">
        <f>SUM(E7:E16)</f>
        <v>0</v>
      </c>
    </row>
    <row r="18" spans="1:5" s="164" customFormat="1" ht="21" customHeight="1">
      <c r="A18" s="1271" t="s">
        <v>733</v>
      </c>
      <c r="B18" s="1272"/>
      <c r="C18" s="1272"/>
      <c r="D18" s="1272"/>
      <c r="E18" s="1273"/>
    </row>
    <row r="19" spans="1:5" s="164" customFormat="1" ht="20.25" customHeight="1">
      <c r="A19" s="257"/>
      <c r="B19" s="258"/>
      <c r="C19" s="259"/>
      <c r="D19" s="260"/>
      <c r="E19" s="269" t="str">
        <f>IF(B19="","",C19-D19)</f>
        <v/>
      </c>
    </row>
    <row r="20" spans="1:5" s="164" customFormat="1" ht="20.25" customHeight="1">
      <c r="A20" s="257"/>
      <c r="B20" s="258"/>
      <c r="C20" s="259"/>
      <c r="D20" s="260"/>
      <c r="E20" s="269" t="str">
        <f t="shared" ref="E20:E28" si="1">IF(B20="","",C20-D20)</f>
        <v/>
      </c>
    </row>
    <row r="21" spans="1:5" s="164" customFormat="1" ht="20.25" customHeight="1">
      <c r="A21" s="257"/>
      <c r="B21" s="258"/>
      <c r="C21" s="259"/>
      <c r="D21" s="260"/>
      <c r="E21" s="269" t="str">
        <f t="shared" si="1"/>
        <v/>
      </c>
    </row>
    <row r="22" spans="1:5" s="164" customFormat="1" ht="20.25" customHeight="1">
      <c r="A22" s="257"/>
      <c r="B22" s="258"/>
      <c r="C22" s="259"/>
      <c r="D22" s="260"/>
      <c r="E22" s="269" t="str">
        <f t="shared" si="1"/>
        <v/>
      </c>
    </row>
    <row r="23" spans="1:5" s="164" customFormat="1" ht="20.25" customHeight="1">
      <c r="A23" s="257"/>
      <c r="B23" s="258"/>
      <c r="C23" s="259"/>
      <c r="D23" s="260"/>
      <c r="E23" s="269" t="str">
        <f t="shared" si="1"/>
        <v/>
      </c>
    </row>
    <row r="24" spans="1:5" s="164" customFormat="1" ht="20.25" customHeight="1">
      <c r="A24" s="257"/>
      <c r="B24" s="258"/>
      <c r="C24" s="259"/>
      <c r="D24" s="260"/>
      <c r="E24" s="269" t="str">
        <f t="shared" si="1"/>
        <v/>
      </c>
    </row>
    <row r="25" spans="1:5" s="164" customFormat="1" ht="20.25" customHeight="1">
      <c r="A25" s="257"/>
      <c r="B25" s="258"/>
      <c r="C25" s="259"/>
      <c r="D25" s="260"/>
      <c r="E25" s="269" t="str">
        <f t="shared" si="1"/>
        <v/>
      </c>
    </row>
    <row r="26" spans="1:5" s="164" customFormat="1" ht="20.25" customHeight="1">
      <c r="A26" s="257"/>
      <c r="B26" s="258"/>
      <c r="C26" s="259"/>
      <c r="D26" s="260"/>
      <c r="E26" s="269" t="str">
        <f>IF(B26="","",C26-D27)</f>
        <v/>
      </c>
    </row>
    <row r="27" spans="1:5" s="164" customFormat="1" ht="20.25" customHeight="1">
      <c r="A27" s="257"/>
      <c r="B27" s="258"/>
      <c r="C27" s="259"/>
      <c r="D27" s="260"/>
      <c r="E27" s="269" t="str">
        <f>IF(B27="","",C27-#REF!)</f>
        <v/>
      </c>
    </row>
    <row r="28" spans="1:5" s="164" customFormat="1" ht="20.25" customHeight="1">
      <c r="A28" s="257"/>
      <c r="B28" s="258"/>
      <c r="C28" s="259"/>
      <c r="D28" s="260"/>
      <c r="E28" s="269" t="str">
        <f t="shared" si="1"/>
        <v/>
      </c>
    </row>
    <row r="29" spans="1:5" s="48" customFormat="1" ht="40" customHeight="1" thickBot="1">
      <c r="A29" s="257"/>
      <c r="B29" s="263" t="s">
        <v>734</v>
      </c>
      <c r="C29" s="267">
        <f>SUM(C19:C28)</f>
        <v>0</v>
      </c>
      <c r="D29" s="268">
        <f>SUM(D19:D28)</f>
        <v>0</v>
      </c>
      <c r="E29" s="269">
        <f>SUM(E19:E28)</f>
        <v>0</v>
      </c>
    </row>
    <row r="30" spans="1:5" ht="30" customHeight="1" thickBot="1">
      <c r="A30" s="264"/>
      <c r="B30" s="780" t="s">
        <v>735</v>
      </c>
      <c r="C30" s="270">
        <f>SUM(C17,C29)</f>
        <v>0</v>
      </c>
      <c r="D30" s="270">
        <f>SUM(D17,D29)</f>
        <v>0</v>
      </c>
      <c r="E30" s="271">
        <f>SUM(E17,E29)</f>
        <v>0</v>
      </c>
    </row>
    <row r="31" spans="1:5" ht="17" customHeight="1">
      <c r="A31" s="87"/>
    </row>
    <row r="32" spans="1:5" ht="17" customHeight="1">
      <c r="A32" s="385"/>
      <c r="B32" s="386"/>
      <c r="C32" s="387"/>
      <c r="D32" s="387"/>
      <c r="E32" s="387"/>
    </row>
    <row r="33" spans="1:10" ht="17" customHeight="1">
      <c r="A33" s="385"/>
      <c r="B33" s="386"/>
      <c r="C33" s="387"/>
      <c r="D33" s="387"/>
      <c r="E33" s="387"/>
    </row>
    <row r="34" spans="1:10" ht="17" customHeight="1">
      <c r="A34" s="385"/>
      <c r="B34" s="386"/>
      <c r="C34" s="387"/>
      <c r="D34" s="387"/>
      <c r="E34" s="387"/>
    </row>
    <row r="35" spans="1:10" ht="17" customHeight="1">
      <c r="A35" s="385"/>
      <c r="B35" s="386"/>
      <c r="C35" s="387"/>
      <c r="D35" s="387"/>
      <c r="E35" s="387"/>
    </row>
    <row r="36" spans="1:10" ht="17" customHeight="1">
      <c r="A36" s="37" t="s">
        <v>241</v>
      </c>
      <c r="J36" s="266"/>
    </row>
  </sheetData>
  <sheetProtection insertHyperlinks="0"/>
  <mergeCells count="7">
    <mergeCell ref="A1:E1"/>
    <mergeCell ref="A3:E3"/>
    <mergeCell ref="A18:E18"/>
    <mergeCell ref="A2:E2"/>
    <mergeCell ref="A5:B5"/>
    <mergeCell ref="A6:E6"/>
    <mergeCell ref="A4:E4"/>
  </mergeCells>
  <printOptions horizontalCentered="1"/>
  <pageMargins left="0.39370078740157483" right="0.39370078740157483" top="0.74803149606299213" bottom="0.74803149606299213" header="0.31496062992125984" footer="0.31496062992125984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3"/>
  <sheetViews>
    <sheetView view="pageBreakPreview" topLeftCell="A51" zoomScale="150" zoomScaleSheetLayoutView="90" workbookViewId="0">
      <selection activeCell="C78" sqref="C78"/>
    </sheetView>
  </sheetViews>
  <sheetFormatPr baseColWidth="10" defaultColWidth="11.5" defaultRowHeight="15"/>
  <cols>
    <col min="1" max="1" width="40.33203125" customWidth="1"/>
    <col min="2" max="2" width="15" bestFit="1" customWidth="1"/>
    <col min="3" max="3" width="15.33203125" customWidth="1"/>
    <col min="4" max="4" width="1.33203125" customWidth="1"/>
    <col min="5" max="5" width="40.33203125" customWidth="1"/>
    <col min="6" max="6" width="17.1640625" customWidth="1"/>
    <col min="7" max="7" width="15.5" customWidth="1"/>
  </cols>
  <sheetData>
    <row r="1" spans="1:7" ht="16">
      <c r="A1" s="996" t="str">
        <f>'CPCA-I-01'!A1:G1</f>
        <v>UNIVERSIDAD TECNOLÓGICA DE GUAYMAS</v>
      </c>
      <c r="B1" s="996"/>
      <c r="C1" s="996"/>
      <c r="D1" s="996"/>
      <c r="E1" s="996"/>
      <c r="F1" s="996"/>
      <c r="G1" s="996"/>
    </row>
    <row r="2" spans="1:7" ht="14.25" customHeight="1">
      <c r="A2" s="993" t="s">
        <v>1643</v>
      </c>
      <c r="B2" s="993"/>
      <c r="C2" s="993"/>
      <c r="D2" s="993"/>
      <c r="E2" s="993"/>
      <c r="F2" s="993"/>
      <c r="G2" s="993"/>
    </row>
    <row r="3" spans="1:7" ht="12.75" customHeight="1">
      <c r="A3" s="997" t="s">
        <v>2004</v>
      </c>
      <c r="B3" s="997"/>
      <c r="C3" s="997"/>
      <c r="D3" s="997"/>
      <c r="E3" s="997"/>
      <c r="F3" s="997"/>
      <c r="G3" s="997"/>
    </row>
    <row r="4" spans="1:7" ht="12" customHeight="1" thickBot="1">
      <c r="A4" s="998" t="s">
        <v>82</v>
      </c>
      <c r="B4" s="998"/>
      <c r="C4" s="998"/>
      <c r="D4" s="998"/>
      <c r="E4" s="998"/>
      <c r="F4" s="998"/>
      <c r="G4" s="998"/>
    </row>
    <row r="5" spans="1:7" ht="16" thickBot="1">
      <c r="A5" s="540" t="s">
        <v>83</v>
      </c>
      <c r="B5" s="631">
        <v>2024</v>
      </c>
      <c r="C5" s="631" t="s">
        <v>1801</v>
      </c>
      <c r="D5" s="541"/>
      <c r="E5" s="542" t="s">
        <v>83</v>
      </c>
      <c r="F5" s="631">
        <v>2024</v>
      </c>
      <c r="G5" s="631" t="s">
        <v>1801</v>
      </c>
    </row>
    <row r="6" spans="1:7" ht="15.75" customHeight="1">
      <c r="A6" s="469" t="s">
        <v>23</v>
      </c>
      <c r="B6" s="546"/>
      <c r="C6" s="546"/>
      <c r="D6" s="547"/>
      <c r="E6" s="546" t="s">
        <v>24</v>
      </c>
      <c r="F6" s="546"/>
      <c r="G6" s="546"/>
    </row>
    <row r="7" spans="1:7" ht="10.5" customHeight="1">
      <c r="A7" s="469" t="s">
        <v>25</v>
      </c>
      <c r="B7" s="548"/>
      <c r="C7" s="548"/>
      <c r="D7" s="547"/>
      <c r="E7" s="546" t="s">
        <v>26</v>
      </c>
      <c r="F7" s="548"/>
      <c r="G7" s="548"/>
    </row>
    <row r="8" spans="1:7" s="516" customFormat="1" ht="24">
      <c r="A8" s="469" t="s">
        <v>84</v>
      </c>
      <c r="B8" s="524">
        <f>SUM(B9:B15)</f>
        <v>217868.22</v>
      </c>
      <c r="C8" s="524">
        <f>SUM(C9:C15)</f>
        <v>577498.94999999995</v>
      </c>
      <c r="D8" s="549"/>
      <c r="E8" s="546" t="s">
        <v>85</v>
      </c>
      <c r="F8" s="524">
        <f>SUM(F9:F17)</f>
        <v>14590178.02</v>
      </c>
      <c r="G8" s="524">
        <f>SUM(G9:G17)</f>
        <v>9343752.8499999996</v>
      </c>
    </row>
    <row r="9" spans="1:7">
      <c r="A9" s="550" t="s">
        <v>86</v>
      </c>
      <c r="B9" s="551">
        <v>0</v>
      </c>
      <c r="C9" s="551">
        <v>0</v>
      </c>
      <c r="D9" s="547"/>
      <c r="E9" s="548" t="s">
        <v>87</v>
      </c>
      <c r="F9" s="956">
        <v>1473753.84</v>
      </c>
      <c r="G9" s="956">
        <v>1473753.84</v>
      </c>
    </row>
    <row r="10" spans="1:7">
      <c r="A10" s="550" t="s">
        <v>88</v>
      </c>
      <c r="B10" s="956">
        <v>217868.22</v>
      </c>
      <c r="C10" s="956">
        <v>577498.94999999995</v>
      </c>
      <c r="D10" s="547"/>
      <c r="E10" s="548" t="s">
        <v>89</v>
      </c>
      <c r="F10" s="956">
        <v>897168.49</v>
      </c>
      <c r="G10" s="956">
        <v>345392.6</v>
      </c>
    </row>
    <row r="11" spans="1:7">
      <c r="A11" s="550" t="s">
        <v>90</v>
      </c>
      <c r="B11" s="551">
        <v>0</v>
      </c>
      <c r="C11" s="551">
        <v>0</v>
      </c>
      <c r="D11" s="547"/>
      <c r="E11" s="548" t="s">
        <v>91</v>
      </c>
      <c r="F11" s="551">
        <v>0</v>
      </c>
      <c r="G11" s="551">
        <v>0</v>
      </c>
    </row>
    <row r="12" spans="1:7">
      <c r="A12" s="550" t="s">
        <v>92</v>
      </c>
      <c r="B12" s="551">
        <v>0</v>
      </c>
      <c r="C12" s="551">
        <v>0</v>
      </c>
      <c r="D12" s="547"/>
      <c r="E12" s="548" t="s">
        <v>93</v>
      </c>
      <c r="F12" s="551">
        <v>0</v>
      </c>
      <c r="G12" s="551">
        <v>0</v>
      </c>
    </row>
    <row r="13" spans="1:7">
      <c r="A13" s="550" t="s">
        <v>94</v>
      </c>
      <c r="B13" s="551">
        <v>0</v>
      </c>
      <c r="C13" s="551">
        <v>0</v>
      </c>
      <c r="D13" s="547"/>
      <c r="E13" s="548" t="s">
        <v>95</v>
      </c>
      <c r="F13" s="551">
        <v>0</v>
      </c>
      <c r="G13" s="551">
        <v>0</v>
      </c>
    </row>
    <row r="14" spans="1:7" ht="24">
      <c r="A14" s="550" t="s">
        <v>96</v>
      </c>
      <c r="B14" s="551">
        <v>0</v>
      </c>
      <c r="C14" s="551">
        <v>0</v>
      </c>
      <c r="D14" s="547"/>
      <c r="E14" s="548" t="s">
        <v>97</v>
      </c>
      <c r="F14" s="551">
        <v>0</v>
      </c>
      <c r="G14" s="551">
        <v>0</v>
      </c>
    </row>
    <row r="15" spans="1:7">
      <c r="A15" s="550" t="s">
        <v>98</v>
      </c>
      <c r="B15" s="551">
        <v>0</v>
      </c>
      <c r="C15" s="551">
        <v>0</v>
      </c>
      <c r="D15" s="547"/>
      <c r="E15" s="548" t="s">
        <v>99</v>
      </c>
      <c r="F15" s="956">
        <v>12203105.689999999</v>
      </c>
      <c r="G15" s="956">
        <v>7508456.4100000001</v>
      </c>
    </row>
    <row r="16" spans="1:7" ht="24">
      <c r="A16" s="478" t="s">
        <v>100</v>
      </c>
      <c r="B16" s="524">
        <f>SUM(B17:B23)</f>
        <v>3115964.01</v>
      </c>
      <c r="C16" s="524">
        <f>SUM(C17:C23)</f>
        <v>1719428.44</v>
      </c>
      <c r="D16" s="547"/>
      <c r="E16" s="548" t="s">
        <v>101</v>
      </c>
      <c r="F16" s="551">
        <v>0</v>
      </c>
      <c r="G16" s="551">
        <v>0</v>
      </c>
    </row>
    <row r="17" spans="1:7">
      <c r="A17" s="552" t="s">
        <v>102</v>
      </c>
      <c r="B17" s="551">
        <v>0</v>
      </c>
      <c r="C17" s="551">
        <v>0</v>
      </c>
      <c r="D17" s="547"/>
      <c r="E17" s="548" t="s">
        <v>103</v>
      </c>
      <c r="F17" s="956">
        <v>16150</v>
      </c>
      <c r="G17" s="956">
        <v>16150</v>
      </c>
    </row>
    <row r="18" spans="1:7" ht="19.5" customHeight="1">
      <c r="A18" s="552" t="s">
        <v>104</v>
      </c>
      <c r="B18" s="956">
        <v>9538</v>
      </c>
      <c r="C18" s="956">
        <v>4800</v>
      </c>
      <c r="D18" s="547"/>
      <c r="E18" s="546" t="s">
        <v>105</v>
      </c>
      <c r="F18" s="524">
        <f>SUM(F19:F21)</f>
        <v>-18957.8</v>
      </c>
      <c r="G18" s="524">
        <f>SUM(G19:G21)</f>
        <v>-18957.8</v>
      </c>
    </row>
    <row r="19" spans="1:7" ht="15.75" customHeight="1">
      <c r="A19" s="552" t="s">
        <v>106</v>
      </c>
      <c r="B19" s="956">
        <v>3104441.38</v>
      </c>
      <c r="C19" s="956">
        <v>1712643.81</v>
      </c>
      <c r="D19" s="547"/>
      <c r="E19" s="548" t="s">
        <v>107</v>
      </c>
      <c r="F19" s="551">
        <v>0</v>
      </c>
      <c r="G19" s="551">
        <v>0</v>
      </c>
    </row>
    <row r="20" spans="1:7" ht="24">
      <c r="A20" s="552" t="s">
        <v>108</v>
      </c>
      <c r="B20" s="551">
        <v>0</v>
      </c>
      <c r="C20" s="551">
        <v>0</v>
      </c>
      <c r="D20" s="547"/>
      <c r="E20" s="548" t="s">
        <v>109</v>
      </c>
      <c r="F20" s="551">
        <v>0</v>
      </c>
      <c r="G20" s="551">
        <v>0</v>
      </c>
    </row>
    <row r="21" spans="1:7" ht="14.25" customHeight="1">
      <c r="A21" s="552" t="s">
        <v>110</v>
      </c>
      <c r="B21" s="551">
        <v>0</v>
      </c>
      <c r="C21" s="551">
        <v>0</v>
      </c>
      <c r="D21" s="547"/>
      <c r="E21" s="548" t="s">
        <v>111</v>
      </c>
      <c r="F21" s="551">
        <v>-18957.8</v>
      </c>
      <c r="G21" s="551">
        <v>-18957.8</v>
      </c>
    </row>
    <row r="22" spans="1:7">
      <c r="A22" s="552" t="s">
        <v>112</v>
      </c>
      <c r="B22" s="551">
        <v>0</v>
      </c>
      <c r="C22" s="551">
        <v>0</v>
      </c>
      <c r="D22" s="547"/>
      <c r="E22" s="546" t="s">
        <v>113</v>
      </c>
      <c r="F22" s="524">
        <f>SUM(F23:F24)</f>
        <v>0</v>
      </c>
      <c r="G22" s="524">
        <f>SUM(G23:G24)</f>
        <v>0</v>
      </c>
    </row>
    <row r="23" spans="1:7">
      <c r="A23" s="552" t="s">
        <v>114</v>
      </c>
      <c r="B23" s="956">
        <v>1984.63</v>
      </c>
      <c r="C23" s="956">
        <v>1984.63</v>
      </c>
      <c r="D23" s="547"/>
      <c r="E23" s="548" t="s">
        <v>115</v>
      </c>
      <c r="F23" s="551">
        <v>0</v>
      </c>
      <c r="G23" s="551">
        <v>0</v>
      </c>
    </row>
    <row r="24" spans="1:7">
      <c r="A24" s="469" t="s">
        <v>116</v>
      </c>
      <c r="B24" s="524">
        <f>SUM(B25:B29)</f>
        <v>0</v>
      </c>
      <c r="C24" s="524">
        <f>SUM(C25:C29)</f>
        <v>0</v>
      </c>
      <c r="D24" s="547"/>
      <c r="E24" s="548" t="s">
        <v>117</v>
      </c>
      <c r="F24" s="551">
        <v>0</v>
      </c>
      <c r="G24" s="551">
        <v>0</v>
      </c>
    </row>
    <row r="25" spans="1:7" ht="24">
      <c r="A25" s="552" t="s">
        <v>118</v>
      </c>
      <c r="B25" s="551">
        <v>0</v>
      </c>
      <c r="C25" s="551">
        <v>0</v>
      </c>
      <c r="D25" s="547"/>
      <c r="E25" s="548" t="s">
        <v>119</v>
      </c>
      <c r="F25" s="551">
        <v>0</v>
      </c>
      <c r="G25" s="551">
        <v>0</v>
      </c>
    </row>
    <row r="26" spans="1:7" ht="24">
      <c r="A26" s="552" t="s">
        <v>120</v>
      </c>
      <c r="B26" s="551">
        <v>0</v>
      </c>
      <c r="C26" s="551">
        <v>0</v>
      </c>
      <c r="D26" s="547"/>
      <c r="E26" s="546" t="s">
        <v>121</v>
      </c>
      <c r="F26" s="524">
        <f>SUM(F27:F29)</f>
        <v>0</v>
      </c>
      <c r="G26" s="524">
        <f>SUM(G27:G29)</f>
        <v>0</v>
      </c>
    </row>
    <row r="27" spans="1:7" ht="24">
      <c r="A27" s="552" t="s">
        <v>122</v>
      </c>
      <c r="B27" s="551">
        <v>0</v>
      </c>
      <c r="C27" s="551">
        <v>0</v>
      </c>
      <c r="D27" s="547"/>
      <c r="E27" s="548" t="s">
        <v>123</v>
      </c>
      <c r="F27" s="551">
        <v>0</v>
      </c>
      <c r="G27" s="551">
        <v>0</v>
      </c>
    </row>
    <row r="28" spans="1:7" ht="17.25" customHeight="1">
      <c r="A28" s="552" t="s">
        <v>124</v>
      </c>
      <c r="B28" s="551">
        <v>0</v>
      </c>
      <c r="C28" s="551">
        <v>0</v>
      </c>
      <c r="D28" s="547"/>
      <c r="E28" s="548" t="s">
        <v>125</v>
      </c>
      <c r="F28" s="551">
        <v>0</v>
      </c>
      <c r="G28" s="551">
        <v>0</v>
      </c>
    </row>
    <row r="29" spans="1:7">
      <c r="A29" s="552" t="s">
        <v>126</v>
      </c>
      <c r="B29" s="551">
        <v>0</v>
      </c>
      <c r="C29" s="551">
        <v>0</v>
      </c>
      <c r="D29" s="547"/>
      <c r="E29" s="548" t="s">
        <v>127</v>
      </c>
      <c r="F29" s="551">
        <v>0</v>
      </c>
      <c r="G29" s="551">
        <v>0</v>
      </c>
    </row>
    <row r="30" spans="1:7" ht="24">
      <c r="A30" s="469" t="s">
        <v>128</v>
      </c>
      <c r="B30" s="524">
        <f>SUM(B31:B35)</f>
        <v>0</v>
      </c>
      <c r="C30" s="524">
        <f>SUM(C31:C35)</f>
        <v>0</v>
      </c>
      <c r="D30" s="547"/>
      <c r="E30" s="546" t="s">
        <v>129</v>
      </c>
      <c r="F30" s="524">
        <f>SUM(F31:F36)</f>
        <v>0</v>
      </c>
      <c r="G30" s="524">
        <f>SUM(G31:G36)</f>
        <v>0</v>
      </c>
    </row>
    <row r="31" spans="1:7" ht="12.75" customHeight="1">
      <c r="A31" s="552" t="s">
        <v>130</v>
      </c>
      <c r="B31" s="551">
        <v>0</v>
      </c>
      <c r="C31" s="551">
        <v>0</v>
      </c>
      <c r="D31" s="547"/>
      <c r="E31" s="548" t="s">
        <v>131</v>
      </c>
      <c r="F31" s="551">
        <v>0</v>
      </c>
      <c r="G31" s="551">
        <v>0</v>
      </c>
    </row>
    <row r="32" spans="1:7" ht="12.75" customHeight="1">
      <c r="A32" s="552" t="s">
        <v>132</v>
      </c>
      <c r="B32" s="551">
        <v>0</v>
      </c>
      <c r="C32" s="551">
        <v>0</v>
      </c>
      <c r="D32" s="547"/>
      <c r="E32" s="548" t="s">
        <v>133</v>
      </c>
      <c r="F32" s="551">
        <v>0</v>
      </c>
      <c r="G32" s="551">
        <v>0</v>
      </c>
    </row>
    <row r="33" spans="1:7" ht="12.75" customHeight="1">
      <c r="A33" s="552" t="s">
        <v>134</v>
      </c>
      <c r="B33" s="551">
        <v>0</v>
      </c>
      <c r="C33" s="551">
        <v>0</v>
      </c>
      <c r="D33" s="547"/>
      <c r="E33" s="548" t="s">
        <v>135</v>
      </c>
      <c r="F33" s="551">
        <v>0</v>
      </c>
      <c r="G33" s="551">
        <v>0</v>
      </c>
    </row>
    <row r="34" spans="1:7">
      <c r="A34" s="552" t="s">
        <v>136</v>
      </c>
      <c r="B34" s="551">
        <v>0</v>
      </c>
      <c r="C34" s="551">
        <v>0</v>
      </c>
      <c r="D34" s="547"/>
      <c r="E34" s="548" t="s">
        <v>137</v>
      </c>
      <c r="F34" s="551">
        <v>0</v>
      </c>
      <c r="G34" s="551">
        <v>0</v>
      </c>
    </row>
    <row r="35" spans="1:7">
      <c r="A35" s="552" t="s">
        <v>138</v>
      </c>
      <c r="B35" s="551">
        <v>0</v>
      </c>
      <c r="C35" s="551">
        <v>0</v>
      </c>
      <c r="D35" s="547"/>
      <c r="E35" s="548" t="s">
        <v>139</v>
      </c>
      <c r="F35" s="551">
        <v>0</v>
      </c>
      <c r="G35" s="551">
        <v>0</v>
      </c>
    </row>
    <row r="36" spans="1:7" ht="16.5" customHeight="1" thickBot="1">
      <c r="A36" s="480" t="s">
        <v>140</v>
      </c>
      <c r="B36" s="554">
        <v>0</v>
      </c>
      <c r="C36" s="554">
        <v>0</v>
      </c>
      <c r="D36" s="544"/>
      <c r="E36" s="545" t="s">
        <v>141</v>
      </c>
      <c r="F36" s="554">
        <v>0</v>
      </c>
      <c r="G36" s="554">
        <v>0</v>
      </c>
    </row>
    <row r="37" spans="1:7">
      <c r="A37" s="567" t="s">
        <v>142</v>
      </c>
      <c r="B37" s="568">
        <f>SUM(B38:B39)</f>
        <v>0</v>
      </c>
      <c r="C37" s="568">
        <f>SUM(C38:C39)</f>
        <v>0</v>
      </c>
      <c r="D37" s="569"/>
      <c r="E37" s="570" t="s">
        <v>143</v>
      </c>
      <c r="F37" s="568">
        <f>SUM(F38:F40)</f>
        <v>0</v>
      </c>
      <c r="G37" s="568">
        <f>SUM(G38:G40)</f>
        <v>0</v>
      </c>
    </row>
    <row r="38" spans="1:7" ht="24">
      <c r="A38" s="552" t="s">
        <v>144</v>
      </c>
      <c r="B38" s="551">
        <v>0</v>
      </c>
      <c r="C38" s="551">
        <v>0</v>
      </c>
      <c r="D38" s="547"/>
      <c r="E38" s="548" t="s">
        <v>145</v>
      </c>
      <c r="F38" s="551">
        <v>0</v>
      </c>
      <c r="G38" s="551">
        <v>0</v>
      </c>
    </row>
    <row r="39" spans="1:7">
      <c r="A39" s="552" t="s">
        <v>146</v>
      </c>
      <c r="B39" s="551">
        <v>0</v>
      </c>
      <c r="C39" s="551">
        <v>0</v>
      </c>
      <c r="D39" s="547"/>
      <c r="E39" s="548" t="s">
        <v>147</v>
      </c>
      <c r="F39" s="551">
        <v>0</v>
      </c>
      <c r="G39" s="551">
        <v>0</v>
      </c>
    </row>
    <row r="40" spans="1:7" ht="12" customHeight="1">
      <c r="A40" s="469" t="s">
        <v>148</v>
      </c>
      <c r="B40" s="524">
        <f>SUM(B41:B44)</f>
        <v>0</v>
      </c>
      <c r="C40" s="524">
        <f>SUM(C41:C44)</f>
        <v>0</v>
      </c>
      <c r="D40" s="547"/>
      <c r="E40" s="548" t="s">
        <v>149</v>
      </c>
      <c r="F40" s="551">
        <v>0</v>
      </c>
      <c r="G40" s="551">
        <v>0</v>
      </c>
    </row>
    <row r="41" spans="1:7" ht="12" customHeight="1">
      <c r="A41" s="552" t="s">
        <v>150</v>
      </c>
      <c r="B41" s="551">
        <v>0</v>
      </c>
      <c r="C41" s="551">
        <v>0</v>
      </c>
      <c r="D41" s="547"/>
      <c r="E41" s="546" t="s">
        <v>151</v>
      </c>
      <c r="F41" s="524">
        <f>SUM(F42:F44)</f>
        <v>21103.91</v>
      </c>
      <c r="G41" s="524">
        <f>SUM(G42:G44)</f>
        <v>18608.669999999998</v>
      </c>
    </row>
    <row r="42" spans="1:7" ht="12" customHeight="1">
      <c r="A42" s="552" t="s">
        <v>152</v>
      </c>
      <c r="B42" s="551">
        <v>0</v>
      </c>
      <c r="C42" s="551">
        <v>0</v>
      </c>
      <c r="D42" s="547"/>
      <c r="E42" s="548" t="s">
        <v>153</v>
      </c>
      <c r="F42" s="551">
        <v>0</v>
      </c>
      <c r="G42" s="551">
        <v>0</v>
      </c>
    </row>
    <row r="43" spans="1:7" ht="24">
      <c r="A43" s="552" t="s">
        <v>154</v>
      </c>
      <c r="B43" s="551">
        <v>0</v>
      </c>
      <c r="C43" s="551">
        <v>0</v>
      </c>
      <c r="D43" s="547"/>
      <c r="E43" s="548" t="s">
        <v>155</v>
      </c>
      <c r="F43" s="551">
        <v>0</v>
      </c>
      <c r="G43" s="551">
        <v>0</v>
      </c>
    </row>
    <row r="44" spans="1:7" ht="13.5" customHeight="1">
      <c r="A44" s="552" t="s">
        <v>156</v>
      </c>
      <c r="B44" s="551">
        <v>0</v>
      </c>
      <c r="C44" s="551">
        <v>0</v>
      </c>
      <c r="D44" s="547"/>
      <c r="E44" s="548" t="s">
        <v>157</v>
      </c>
      <c r="F44" s="956">
        <v>21103.91</v>
      </c>
      <c r="G44" s="956">
        <v>18608.669999999998</v>
      </c>
    </row>
    <row r="45" spans="1:7" ht="24" customHeight="1">
      <c r="A45" s="469" t="s">
        <v>158</v>
      </c>
      <c r="B45" s="524">
        <f>+B40+B36+B37+B30+B24+B16+B8</f>
        <v>3333832.23</v>
      </c>
      <c r="C45" s="524">
        <f>+C40+C36+C37+C30+C24+C16+C8</f>
        <v>2296927.3899999997</v>
      </c>
      <c r="D45" s="547"/>
      <c r="E45" s="546" t="s">
        <v>159</v>
      </c>
      <c r="F45" s="524">
        <f>+F41+F37+F30+F26+F25+F22+F18+F8</f>
        <v>14592324.129999999</v>
      </c>
      <c r="G45" s="524">
        <f>+G41+G37+G30+G26+G25+G22+G18+G8</f>
        <v>9343403.7199999988</v>
      </c>
    </row>
    <row r="46" spans="1:7">
      <c r="A46" s="469" t="s">
        <v>44</v>
      </c>
      <c r="B46" s="553"/>
      <c r="C46" s="553"/>
      <c r="D46" s="547"/>
      <c r="E46" s="546" t="s">
        <v>45</v>
      </c>
      <c r="F46" s="553"/>
      <c r="G46" s="553"/>
    </row>
    <row r="47" spans="1:7" ht="12.75" customHeight="1">
      <c r="A47" s="552" t="s">
        <v>160</v>
      </c>
      <c r="B47" s="551">
        <v>0</v>
      </c>
      <c r="C47" s="551">
        <v>0</v>
      </c>
      <c r="D47" s="547"/>
      <c r="E47" s="548" t="s">
        <v>161</v>
      </c>
      <c r="F47" s="551">
        <v>0</v>
      </c>
      <c r="G47" s="551">
        <v>0</v>
      </c>
    </row>
    <row r="48" spans="1:7" ht="12.75" customHeight="1">
      <c r="A48" s="552" t="s">
        <v>162</v>
      </c>
      <c r="B48" s="551">
        <v>0</v>
      </c>
      <c r="C48" s="551">
        <v>0</v>
      </c>
      <c r="D48" s="547"/>
      <c r="E48" s="548" t="s">
        <v>163</v>
      </c>
      <c r="F48" s="551">
        <v>0</v>
      </c>
      <c r="G48" s="551">
        <v>0</v>
      </c>
    </row>
    <row r="49" spans="1:8" ht="15.75" customHeight="1">
      <c r="A49" s="552" t="s">
        <v>164</v>
      </c>
      <c r="B49" s="956">
        <v>79715640.340000004</v>
      </c>
      <c r="C49" s="956">
        <v>74570513.980000004</v>
      </c>
      <c r="D49" s="547"/>
      <c r="E49" s="548" t="s">
        <v>165</v>
      </c>
      <c r="F49" s="551">
        <v>0</v>
      </c>
      <c r="G49" s="551">
        <v>0</v>
      </c>
    </row>
    <row r="50" spans="1:8" ht="12" customHeight="1">
      <c r="A50" s="552" t="s">
        <v>166</v>
      </c>
      <c r="B50" s="956">
        <v>53475107.990000002</v>
      </c>
      <c r="C50" s="956">
        <v>49493414.530000001</v>
      </c>
      <c r="D50" s="547"/>
      <c r="E50" s="548" t="s">
        <v>167</v>
      </c>
      <c r="F50" s="551">
        <v>0</v>
      </c>
      <c r="G50" s="551">
        <v>0</v>
      </c>
    </row>
    <row r="51" spans="1:8" ht="24">
      <c r="A51" s="552" t="s">
        <v>168</v>
      </c>
      <c r="B51" s="956">
        <v>5574371.75</v>
      </c>
      <c r="C51" s="956">
        <v>5574371.75</v>
      </c>
      <c r="D51" s="547"/>
      <c r="E51" s="548" t="s">
        <v>169</v>
      </c>
      <c r="F51" s="551">
        <v>0</v>
      </c>
      <c r="G51" s="551">
        <v>0</v>
      </c>
    </row>
    <row r="52" spans="1:8">
      <c r="A52" s="552" t="s">
        <v>170</v>
      </c>
      <c r="B52" s="956">
        <v>-71371801.150000006</v>
      </c>
      <c r="C52" s="956">
        <v>-46234906.600000001</v>
      </c>
      <c r="D52" s="549"/>
      <c r="E52" s="548" t="s">
        <v>171</v>
      </c>
      <c r="F52" s="551">
        <v>0</v>
      </c>
      <c r="G52" s="551">
        <v>0</v>
      </c>
    </row>
    <row r="53" spans="1:8" ht="11.25" customHeight="1">
      <c r="A53" s="552" t="s">
        <v>172</v>
      </c>
      <c r="B53" s="551">
        <v>0</v>
      </c>
      <c r="C53" s="551">
        <v>0</v>
      </c>
      <c r="D53" s="549"/>
      <c r="E53" s="546"/>
      <c r="F53" s="553"/>
      <c r="G53" s="553"/>
    </row>
    <row r="54" spans="1:8" ht="19.5" customHeight="1">
      <c r="A54" s="552" t="s">
        <v>173</v>
      </c>
      <c r="B54" s="551">
        <v>0</v>
      </c>
      <c r="C54" s="551">
        <v>0</v>
      </c>
      <c r="D54" s="549"/>
      <c r="E54" s="546" t="s">
        <v>174</v>
      </c>
      <c r="F54" s="524">
        <f>SUM(F46:F52)</f>
        <v>0</v>
      </c>
      <c r="G54" s="524">
        <f>SUM(G46:G52)</f>
        <v>0</v>
      </c>
    </row>
    <row r="55" spans="1:8" ht="13.5" customHeight="1">
      <c r="A55" s="552" t="s">
        <v>175</v>
      </c>
      <c r="B55" s="551">
        <v>0</v>
      </c>
      <c r="C55" s="551">
        <v>0</v>
      </c>
      <c r="D55" s="547"/>
      <c r="E55" s="471"/>
      <c r="F55" s="553"/>
      <c r="G55" s="553"/>
    </row>
    <row r="56" spans="1:8" ht="24">
      <c r="A56" s="469" t="s">
        <v>176</v>
      </c>
      <c r="B56" s="524">
        <f>SUM(B47:B55)</f>
        <v>67393318.930000007</v>
      </c>
      <c r="C56" s="524">
        <f>SUM(C47:C55)</f>
        <v>83403393.659999996</v>
      </c>
      <c r="D56" s="547"/>
      <c r="E56" s="546" t="s">
        <v>177</v>
      </c>
      <c r="F56" s="524">
        <f>+F45+F54</f>
        <v>14592324.129999999</v>
      </c>
      <c r="G56" s="524">
        <f>+G45+G54</f>
        <v>9343403.7199999988</v>
      </c>
    </row>
    <row r="57" spans="1:8" ht="14.25" customHeight="1">
      <c r="A57" s="552"/>
      <c r="B57" s="553"/>
      <c r="C57" s="553"/>
      <c r="D57" s="549"/>
      <c r="E57" s="546" t="s">
        <v>178</v>
      </c>
      <c r="F57" s="553"/>
      <c r="G57" s="553"/>
    </row>
    <row r="58" spans="1:8" ht="24.75" customHeight="1">
      <c r="A58" s="469" t="s">
        <v>179</v>
      </c>
      <c r="B58" s="524">
        <f>+B45+B56</f>
        <v>70727151.160000011</v>
      </c>
      <c r="C58" s="524">
        <f>+C45+C56</f>
        <v>85700321.049999997</v>
      </c>
      <c r="D58" s="547"/>
      <c r="E58" s="546" t="s">
        <v>180</v>
      </c>
      <c r="F58" s="524">
        <f>SUM(F59:F61)</f>
        <v>127932469.65000001</v>
      </c>
      <c r="G58" s="524">
        <f>SUM(G59:G61)</f>
        <v>118921417.83</v>
      </c>
      <c r="H58" s="318" t="str">
        <f>IF(C58&lt;&gt;'CPCA-I-01'!C32,"ERROR!!!!! ELTOTAL DE ACTIVO, NO CONCUERDA CON LO REPORTADO EN EL ESTADO DE SITUACION FINANCIERA","")</f>
        <v>ERROR!!!!! ELTOTAL DE ACTIVO, NO CONCUERDA CON LO REPORTADO EN EL ESTADO DE SITUACION FINANCIERA</v>
      </c>
    </row>
    <row r="59" spans="1:8" ht="12" customHeight="1">
      <c r="A59" s="552"/>
      <c r="B59" s="555"/>
      <c r="C59" s="555"/>
      <c r="D59" s="547"/>
      <c r="E59" s="548" t="s">
        <v>181</v>
      </c>
      <c r="F59" s="551">
        <v>0</v>
      </c>
      <c r="G59" s="551">
        <v>0</v>
      </c>
      <c r="H59" s="318" t="str">
        <f>IF(B58&lt;&gt;'CPCA-I-01'!B32,"ERROR!!!!! ELTOTAL DE ACTIVO, NO CONCUERDA CON LO REPORTADO EN EL ESTADO DE SITUACION FINANCIERA","")</f>
        <v>ERROR!!!!! ELTOTAL DE ACTIVO, NO CONCUERDA CON LO REPORTADO EN EL ESTADO DE SITUACION FINANCIERA</v>
      </c>
    </row>
    <row r="60" spans="1:8" ht="11.25" customHeight="1">
      <c r="A60" s="552"/>
      <c r="B60" s="555"/>
      <c r="C60" s="555"/>
      <c r="D60" s="547"/>
      <c r="E60" s="548" t="s">
        <v>182</v>
      </c>
      <c r="F60" s="956">
        <v>127932469.65000001</v>
      </c>
      <c r="G60" s="956">
        <v>118921417.83</v>
      </c>
    </row>
    <row r="61" spans="1:8" ht="10.5" customHeight="1">
      <c r="A61" s="552"/>
      <c r="B61" s="555"/>
      <c r="C61" s="555"/>
      <c r="D61" s="547"/>
      <c r="E61" s="548" t="s">
        <v>183</v>
      </c>
      <c r="F61" s="551">
        <v>0</v>
      </c>
      <c r="G61" s="551">
        <v>0</v>
      </c>
    </row>
    <row r="62" spans="1:8">
      <c r="A62" s="552"/>
      <c r="B62" s="555"/>
      <c r="C62" s="555"/>
      <c r="D62" s="547"/>
      <c r="E62" s="546" t="s">
        <v>184</v>
      </c>
      <c r="F62" s="524">
        <f>SUM(F63:F67)</f>
        <v>-71797618.790000007</v>
      </c>
      <c r="G62" s="524">
        <f>SUM(G63:G67)</f>
        <v>-42564474.879999995</v>
      </c>
    </row>
    <row r="63" spans="1:8">
      <c r="A63" s="552"/>
      <c r="B63" s="555"/>
      <c r="C63" s="555"/>
      <c r="D63" s="547"/>
      <c r="E63" s="548" t="s">
        <v>185</v>
      </c>
      <c r="F63" s="956">
        <v>-29233143.91</v>
      </c>
      <c r="G63" s="956">
        <v>-10609289.75</v>
      </c>
    </row>
    <row r="64" spans="1:8">
      <c r="A64" s="552"/>
      <c r="B64" s="555"/>
      <c r="C64" s="555"/>
      <c r="D64" s="547"/>
      <c r="E64" s="548" t="s">
        <v>186</v>
      </c>
      <c r="F64" s="956">
        <v>-32814086.649999999</v>
      </c>
      <c r="G64" s="956">
        <v>-22204796.899999999</v>
      </c>
    </row>
    <row r="65" spans="1:8" ht="12.75" customHeight="1">
      <c r="A65" s="552"/>
      <c r="B65" s="555"/>
      <c r="C65" s="555"/>
      <c r="D65" s="547"/>
      <c r="E65" s="548" t="s">
        <v>187</v>
      </c>
      <c r="F65" s="956">
        <v>0</v>
      </c>
      <c r="G65" s="956">
        <v>0</v>
      </c>
    </row>
    <row r="66" spans="1:8" ht="12" customHeight="1">
      <c r="A66" s="552"/>
      <c r="B66" s="555"/>
      <c r="C66" s="555"/>
      <c r="D66" s="547"/>
      <c r="E66" s="548" t="s">
        <v>188</v>
      </c>
      <c r="F66" s="956">
        <v>0</v>
      </c>
      <c r="G66" s="956">
        <v>0</v>
      </c>
    </row>
    <row r="67" spans="1:8" ht="17.25" customHeight="1">
      <c r="A67" s="552"/>
      <c r="B67" s="555"/>
      <c r="C67" s="555"/>
      <c r="D67" s="547"/>
      <c r="E67" s="548" t="s">
        <v>189</v>
      </c>
      <c r="F67" s="956">
        <v>-9750388.2300000004</v>
      </c>
      <c r="G67" s="956">
        <v>-9750388.2300000004</v>
      </c>
    </row>
    <row r="68" spans="1:8" ht="24">
      <c r="A68" s="552"/>
      <c r="B68" s="555"/>
      <c r="C68" s="555"/>
      <c r="D68" s="547"/>
      <c r="E68" s="546" t="s">
        <v>190</v>
      </c>
      <c r="F68" s="524">
        <f>SUM(F69:F70)</f>
        <v>0</v>
      </c>
      <c r="G68" s="524">
        <f>SUM(G69:G70)</f>
        <v>0</v>
      </c>
    </row>
    <row r="69" spans="1:8">
      <c r="A69" s="552"/>
      <c r="B69" s="555"/>
      <c r="C69" s="555"/>
      <c r="D69" s="547"/>
      <c r="E69" s="548" t="s">
        <v>191</v>
      </c>
      <c r="F69" s="551">
        <v>0</v>
      </c>
      <c r="G69" s="551">
        <v>0</v>
      </c>
    </row>
    <row r="70" spans="1:8" ht="14.25" customHeight="1">
      <c r="A70" s="552"/>
      <c r="B70" s="555"/>
      <c r="C70" s="555"/>
      <c r="D70" s="547"/>
      <c r="E70" s="548" t="s">
        <v>192</v>
      </c>
      <c r="F70" s="551">
        <v>0</v>
      </c>
      <c r="G70" s="551">
        <v>0</v>
      </c>
    </row>
    <row r="71" spans="1:8" ht="22.5" customHeight="1">
      <c r="A71" s="552"/>
      <c r="B71" s="555"/>
      <c r="C71" s="555"/>
      <c r="D71" s="547"/>
      <c r="E71" s="546" t="s">
        <v>193</v>
      </c>
      <c r="F71" s="524">
        <f>+F58+F62+F68</f>
        <v>56134850.859999999</v>
      </c>
      <c r="G71" s="524">
        <f>+G58+G62+G68</f>
        <v>76356942.950000003</v>
      </c>
    </row>
    <row r="72" spans="1:8" ht="19.5" customHeight="1" thickBot="1">
      <c r="A72" s="480"/>
      <c r="B72" s="543"/>
      <c r="C72" s="543"/>
      <c r="D72" s="544"/>
      <c r="E72" s="481" t="s">
        <v>194</v>
      </c>
      <c r="F72" s="556">
        <f>+F56+F71</f>
        <v>70727174.989999995</v>
      </c>
      <c r="G72" s="556">
        <f>+G56+G71</f>
        <v>85700346.670000002</v>
      </c>
      <c r="H72" s="318" t="str">
        <f>IF((G72-'CPCA-I-01'!G51)&gt;0.9,"ERROR!!!!! ELTOTAL DE DEL PATRIMONIO Y HACIENDA PUBLICA, NO CONCUERDA CON LO REPORTADO EN EL ESTADO DE SITUACION FINANCIERA","")</f>
        <v/>
      </c>
    </row>
    <row r="73" spans="1:8">
      <c r="H73" t="str">
        <f>IF(F72&lt;&gt;'CPCA-I-01'!F51,"ERROR!!!!! ELTOTAL DE DEL PATRIMONIO Y HACIENDA PUBLICA, NO CONCUERDA CON LO REPORTADO EN EL ESTADO DE SITUACION FINANCIERA","")</f>
        <v/>
      </c>
    </row>
  </sheetData>
  <sheetProtection formatColumns="0" formatRows="0" insertHyperlinks="0"/>
  <mergeCells count="4">
    <mergeCell ref="A1:G1"/>
    <mergeCell ref="A2:G2"/>
    <mergeCell ref="A3:G3"/>
    <mergeCell ref="A4:G4"/>
  </mergeCells>
  <printOptions horizontalCentered="1"/>
  <pageMargins left="0.23622047244094491" right="0.23622047244094491" top="0.23622047244094491" bottom="0.23622047244094491" header="0.31496062992125984" footer="0.31496062992125984"/>
  <pageSetup scale="83" orientation="landscape" r:id="rId1"/>
  <rowBreaks count="1" manualBreakCount="1">
    <brk id="36" max="6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18">
    <tabColor rgb="FF92D050"/>
  </sheetPr>
  <dimension ref="A1:I37"/>
  <sheetViews>
    <sheetView view="pageBreakPreview" topLeftCell="A10" zoomScale="90" zoomScaleSheetLayoutView="90" workbookViewId="0">
      <selection activeCell="C36" sqref="C36"/>
    </sheetView>
  </sheetViews>
  <sheetFormatPr baseColWidth="10" defaultColWidth="11.33203125" defaultRowHeight="14"/>
  <cols>
    <col min="1" max="1" width="4.83203125" style="37" customWidth="1"/>
    <col min="2" max="2" width="41" style="37" customWidth="1"/>
    <col min="3" max="4" width="25.6640625" style="37" customWidth="1"/>
    <col min="5" max="16384" width="11.33203125" style="37"/>
  </cols>
  <sheetData>
    <row r="1" spans="1:6" ht="16">
      <c r="A1" s="272"/>
      <c r="B1" s="996" t="str">
        <f>'CPCA-I-01'!A1</f>
        <v>UNIVERSIDAD TECNOLÓGICA DE GUAYMAS</v>
      </c>
      <c r="C1" s="996"/>
      <c r="D1" s="996"/>
    </row>
    <row r="2" spans="1:6" ht="16">
      <c r="B2" s="1274" t="s">
        <v>736</v>
      </c>
      <c r="C2" s="1274"/>
      <c r="D2" s="1274"/>
      <c r="F2" s="250"/>
    </row>
    <row r="3" spans="1:6">
      <c r="B3" s="1013" t="str">
        <f>'CPCA-I-03'!A3</f>
        <v>Del 01 de Enero al 31 de Diciembre 2024</v>
      </c>
      <c r="C3" s="1013"/>
      <c r="D3" s="1013"/>
    </row>
    <row r="4" spans="1:6" ht="16">
      <c r="A4" s="1274" t="s">
        <v>1868</v>
      </c>
      <c r="B4" s="1274"/>
      <c r="C4" s="1274"/>
      <c r="D4" s="1274"/>
    </row>
    <row r="5" spans="1:6" ht="6.75" customHeight="1" thickBot="1"/>
    <row r="6" spans="1:6" s="164" customFormat="1" ht="28" customHeight="1">
      <c r="A6" s="1275" t="s">
        <v>1869</v>
      </c>
      <c r="B6" s="1276"/>
      <c r="C6" s="1281" t="s">
        <v>400</v>
      </c>
      <c r="D6" s="1283" t="s">
        <v>622</v>
      </c>
    </row>
    <row r="7" spans="1:6" s="164" customFormat="1" ht="4.5" customHeight="1" thickBot="1">
      <c r="A7" s="1285"/>
      <c r="B7" s="1286"/>
      <c r="C7" s="1282"/>
      <c r="D7" s="1284"/>
    </row>
    <row r="8" spans="1:6" s="164" customFormat="1" ht="21" customHeight="1">
      <c r="A8" s="1277" t="s">
        <v>731</v>
      </c>
      <c r="B8" s="1278"/>
      <c r="C8" s="1278"/>
      <c r="D8" s="1279"/>
    </row>
    <row r="9" spans="1:6" s="164" customFormat="1" ht="18" customHeight="1">
      <c r="A9" s="257"/>
      <c r="B9" s="258"/>
      <c r="C9" s="273"/>
      <c r="D9" s="274"/>
    </row>
    <row r="10" spans="1:6" s="164" customFormat="1" ht="18" customHeight="1">
      <c r="A10" s="257"/>
      <c r="B10" s="258"/>
      <c r="C10" s="273"/>
      <c r="D10" s="274"/>
    </row>
    <row r="11" spans="1:6" s="164" customFormat="1" ht="18" customHeight="1">
      <c r="A11" s="257"/>
      <c r="B11" s="258"/>
      <c r="C11" s="273"/>
      <c r="D11" s="274"/>
    </row>
    <row r="12" spans="1:6" s="164" customFormat="1" ht="18" customHeight="1">
      <c r="A12" s="257"/>
      <c r="B12" s="258"/>
      <c r="C12" s="273"/>
      <c r="D12" s="274"/>
    </row>
    <row r="13" spans="1:6" s="164" customFormat="1" ht="18" customHeight="1">
      <c r="A13" s="257"/>
      <c r="B13" s="258"/>
      <c r="C13" s="273"/>
      <c r="D13" s="274"/>
    </row>
    <row r="14" spans="1:6" s="164" customFormat="1" ht="18" customHeight="1">
      <c r="A14" s="257"/>
      <c r="B14" s="258"/>
      <c r="C14" s="273"/>
      <c r="D14" s="274"/>
    </row>
    <row r="15" spans="1:6" s="164" customFormat="1" ht="18" customHeight="1">
      <c r="A15" s="257"/>
      <c r="B15" s="258"/>
      <c r="C15" s="273"/>
      <c r="D15" s="274"/>
    </row>
    <row r="16" spans="1:6" s="164" customFormat="1" ht="18" customHeight="1">
      <c r="A16" s="257"/>
      <c r="B16" s="258"/>
      <c r="C16" s="273"/>
      <c r="D16" s="274"/>
    </row>
    <row r="17" spans="1:4" s="164" customFormat="1" ht="18" customHeight="1">
      <c r="A17" s="257"/>
      <c r="B17" s="258"/>
      <c r="C17" s="273"/>
      <c r="D17" s="274"/>
    </row>
    <row r="18" spans="1:4" s="164" customFormat="1" ht="18" customHeight="1">
      <c r="A18" s="257"/>
      <c r="B18" s="258"/>
      <c r="C18" s="273"/>
      <c r="D18" s="274"/>
    </row>
    <row r="19" spans="1:4" s="164" customFormat="1" ht="18" customHeight="1">
      <c r="A19" s="257"/>
      <c r="B19" s="262" t="s">
        <v>1870</v>
      </c>
      <c r="C19" s="267">
        <f>SUM(C9:C18)</f>
        <v>0</v>
      </c>
      <c r="D19" s="269">
        <f>SUM(D9:D18)</f>
        <v>0</v>
      </c>
    </row>
    <row r="20" spans="1:4" s="164" customFormat="1" ht="21" customHeight="1">
      <c r="A20" s="1271" t="s">
        <v>733</v>
      </c>
      <c r="B20" s="1272"/>
      <c r="C20" s="1272"/>
      <c r="D20" s="1273"/>
    </row>
    <row r="21" spans="1:4" s="164" customFormat="1" ht="18" customHeight="1">
      <c r="A21" s="257"/>
      <c r="B21" s="258"/>
      <c r="C21" s="273"/>
      <c r="D21" s="274"/>
    </row>
    <row r="22" spans="1:4" s="164" customFormat="1" ht="18" customHeight="1">
      <c r="A22" s="257"/>
      <c r="B22" s="258"/>
      <c r="C22" s="273"/>
      <c r="D22" s="274"/>
    </row>
    <row r="23" spans="1:4" s="164" customFormat="1" ht="18" customHeight="1">
      <c r="A23" s="257"/>
      <c r="B23" s="258"/>
      <c r="C23" s="273"/>
      <c r="D23" s="274"/>
    </row>
    <row r="24" spans="1:4" s="164" customFormat="1" ht="18" customHeight="1">
      <c r="A24" s="257"/>
      <c r="B24" s="258"/>
      <c r="C24" s="273"/>
      <c r="D24" s="274"/>
    </row>
    <row r="25" spans="1:4" s="164" customFormat="1" ht="18" customHeight="1">
      <c r="A25" s="257"/>
      <c r="B25" s="258"/>
      <c r="C25" s="273"/>
      <c r="D25" s="274"/>
    </row>
    <row r="26" spans="1:4" s="164" customFormat="1" ht="18" customHeight="1">
      <c r="A26" s="257"/>
      <c r="B26" s="258"/>
      <c r="C26" s="273"/>
      <c r="D26" s="274"/>
    </row>
    <row r="27" spans="1:4" s="164" customFormat="1" ht="18" customHeight="1">
      <c r="A27" s="257"/>
      <c r="B27" s="258"/>
      <c r="C27" s="273"/>
      <c r="D27" s="274"/>
    </row>
    <row r="28" spans="1:4" s="164" customFormat="1" ht="18" customHeight="1">
      <c r="A28" s="257"/>
      <c r="B28" s="258"/>
      <c r="C28" s="273"/>
      <c r="D28" s="274"/>
    </row>
    <row r="29" spans="1:4" s="164" customFormat="1" ht="18" customHeight="1">
      <c r="A29" s="257"/>
      <c r="B29" s="258"/>
      <c r="C29" s="273"/>
      <c r="D29" s="274"/>
    </row>
    <row r="30" spans="1:4" s="164" customFormat="1" ht="18" customHeight="1">
      <c r="A30" s="257"/>
      <c r="B30" s="258"/>
      <c r="C30" s="273" t="s">
        <v>241</v>
      </c>
      <c r="D30" s="274"/>
    </row>
    <row r="31" spans="1:4" s="48" customFormat="1" ht="18" customHeight="1" thickBot="1">
      <c r="A31" s="257"/>
      <c r="B31" s="263" t="s">
        <v>1871</v>
      </c>
      <c r="C31" s="267">
        <f>SUM(C21:C30)</f>
        <v>0</v>
      </c>
      <c r="D31" s="269">
        <f>SUM(D21:D30)</f>
        <v>0</v>
      </c>
    </row>
    <row r="32" spans="1:4" ht="28" customHeight="1" thickBot="1">
      <c r="A32" s="264"/>
      <c r="B32" s="265" t="s">
        <v>735</v>
      </c>
      <c r="C32" s="270">
        <f>SUM(C31,C19)</f>
        <v>0</v>
      </c>
      <c r="D32" s="275">
        <f>SUM(D31,D19)</f>
        <v>0</v>
      </c>
    </row>
    <row r="33" spans="1:9" s="48" customFormat="1" ht="18" customHeight="1">
      <c r="A33" s="87"/>
      <c r="B33" s="37"/>
      <c r="C33" s="37"/>
      <c r="D33" s="37"/>
      <c r="E33" s="37"/>
    </row>
    <row r="34" spans="1:9" s="48" customFormat="1" ht="18" customHeight="1">
      <c r="A34" s="37"/>
      <c r="B34" s="37"/>
      <c r="C34" s="37"/>
      <c r="D34" s="37"/>
      <c r="E34" s="37"/>
    </row>
    <row r="35" spans="1:9" s="48" customFormat="1" ht="18" customHeight="1">
      <c r="A35" s="37"/>
      <c r="B35" s="37"/>
      <c r="C35" s="37"/>
      <c r="D35" s="37"/>
      <c r="E35" s="37"/>
    </row>
    <row r="36" spans="1:9" ht="17" customHeight="1">
      <c r="A36" s="385"/>
      <c r="B36" s="386"/>
      <c r="C36" s="387"/>
      <c r="D36" s="387"/>
    </row>
    <row r="37" spans="1:9" ht="17" customHeight="1">
      <c r="I37" s="266"/>
    </row>
  </sheetData>
  <sheetProtection insertHyperlinks="0"/>
  <mergeCells count="9">
    <mergeCell ref="A8:D8"/>
    <mergeCell ref="A20:D20"/>
    <mergeCell ref="C6:C7"/>
    <mergeCell ref="D6:D7"/>
    <mergeCell ref="B1:D1"/>
    <mergeCell ref="B2:D2"/>
    <mergeCell ref="B3:D3"/>
    <mergeCell ref="A6:B7"/>
    <mergeCell ref="A4:D4"/>
  </mergeCells>
  <printOptions horizontalCentered="1"/>
  <pageMargins left="0.39370078740157483" right="0.39370078740157483" top="0.74803149606299213" bottom="0.74803149606299213" header="0.31496062992125984" footer="0.31496062992125984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H44"/>
  <sheetViews>
    <sheetView view="pageBreakPreview" topLeftCell="A27" zoomScaleSheetLayoutView="100" workbookViewId="0">
      <selection activeCell="D42" sqref="D42"/>
    </sheetView>
  </sheetViews>
  <sheetFormatPr baseColWidth="10" defaultColWidth="11.33203125" defaultRowHeight="15"/>
  <cols>
    <col min="1" max="1" width="47.6640625" style="281" bestFit="1" customWidth="1"/>
    <col min="2" max="2" width="11.33203125" style="60"/>
    <col min="3" max="3" width="12.33203125" style="60" customWidth="1"/>
    <col min="4" max="16384" width="11.33203125" style="60"/>
  </cols>
  <sheetData>
    <row r="1" spans="1:7" ht="16.5" customHeight="1">
      <c r="A1" s="1290" t="str">
        <f>'CPCA-I-01'!A1:G1</f>
        <v>UNIVERSIDAD TECNOLÓGICA DE GUAYMAS</v>
      </c>
      <c r="B1" s="1290"/>
      <c r="C1" s="1290"/>
      <c r="D1" s="1290"/>
      <c r="E1" s="1290"/>
      <c r="F1" s="1290"/>
      <c r="G1" s="1290"/>
    </row>
    <row r="2" spans="1:7" ht="16.5" customHeight="1">
      <c r="A2" s="1290" t="s">
        <v>737</v>
      </c>
      <c r="B2" s="1290"/>
      <c r="C2" s="1290"/>
      <c r="D2" s="1290"/>
      <c r="E2" s="1290"/>
      <c r="F2" s="1290"/>
      <c r="G2" s="1290"/>
    </row>
    <row r="3" spans="1:7">
      <c r="A3" s="1291" t="str">
        <f>'CPCA-I-03'!A3:D3</f>
        <v>Del 01 de Enero al 31 de Diciembre 2024</v>
      </c>
      <c r="B3" s="1291"/>
      <c r="C3" s="1291"/>
      <c r="D3" s="1291"/>
      <c r="E3" s="1291"/>
      <c r="F3" s="1291"/>
      <c r="G3" s="1291"/>
    </row>
    <row r="4" spans="1:7" ht="16" thickBot="1">
      <c r="A4" s="1292" t="s">
        <v>1873</v>
      </c>
      <c r="B4" s="1292"/>
      <c r="C4" s="1292"/>
      <c r="D4" s="1292"/>
      <c r="E4" s="1292"/>
      <c r="F4" s="1292"/>
      <c r="G4" s="1292"/>
    </row>
    <row r="5" spans="1:7" ht="16" thickBot="1">
      <c r="A5" s="1287" t="s">
        <v>243</v>
      </c>
      <c r="B5" s="1025" t="s">
        <v>1874</v>
      </c>
      <c r="C5" s="1026"/>
      <c r="D5" s="1026"/>
      <c r="E5" s="1026"/>
      <c r="F5" s="1026"/>
      <c r="G5" s="1289"/>
    </row>
    <row r="6" spans="1:7" ht="35.25" customHeight="1" thickBot="1">
      <c r="A6" s="1288"/>
      <c r="B6" s="845" t="s">
        <v>796</v>
      </c>
      <c r="C6" s="135" t="s">
        <v>398</v>
      </c>
      <c r="D6" s="135" t="s">
        <v>399</v>
      </c>
      <c r="E6" s="846" t="s">
        <v>400</v>
      </c>
      <c r="F6" s="846" t="s">
        <v>622</v>
      </c>
      <c r="G6" s="847" t="s">
        <v>471</v>
      </c>
    </row>
    <row r="7" spans="1:7">
      <c r="A7" s="241"/>
      <c r="B7" s="276"/>
      <c r="C7" s="276"/>
      <c r="D7" s="276"/>
      <c r="E7" s="276"/>
      <c r="F7" s="276"/>
      <c r="G7" s="276"/>
    </row>
    <row r="8" spans="1:7" s="278" customFormat="1">
      <c r="A8" s="844" t="s">
        <v>738</v>
      </c>
      <c r="B8" s="277"/>
      <c r="C8" s="277"/>
      <c r="D8" s="277"/>
      <c r="E8" s="277"/>
      <c r="F8" s="277"/>
      <c r="G8" s="277"/>
    </row>
    <row r="9" spans="1:7" s="280" customFormat="1">
      <c r="A9" s="279" t="s">
        <v>853</v>
      </c>
      <c r="B9" s="337">
        <f>B11+B12</f>
        <v>0</v>
      </c>
      <c r="C9" s="337">
        <f>C11+C12</f>
        <v>0</v>
      </c>
      <c r="D9" s="337">
        <f>SUM(B9+C9)</f>
        <v>0</v>
      </c>
      <c r="E9" s="337">
        <f>E11+E12</f>
        <v>0</v>
      </c>
      <c r="F9" s="337">
        <f>F11+F12</f>
        <v>0</v>
      </c>
      <c r="G9" s="337">
        <f>SUM(D9-E9)</f>
        <v>0</v>
      </c>
    </row>
    <row r="10" spans="1:7">
      <c r="A10" s="282"/>
      <c r="B10" s="338"/>
      <c r="C10" s="338"/>
      <c r="D10" s="338"/>
      <c r="E10" s="338"/>
      <c r="F10" s="338"/>
      <c r="G10" s="339"/>
    </row>
    <row r="11" spans="1:7">
      <c r="A11" s="282" t="s">
        <v>739</v>
      </c>
      <c r="B11" s="338"/>
      <c r="C11" s="338"/>
      <c r="D11" s="339">
        <f>B11+C11</f>
        <v>0</v>
      </c>
      <c r="E11" s="338"/>
      <c r="F11" s="338"/>
      <c r="G11" s="339">
        <f>D11-E11</f>
        <v>0</v>
      </c>
    </row>
    <row r="12" spans="1:7">
      <c r="A12" s="282" t="s">
        <v>740</v>
      </c>
      <c r="B12" s="338"/>
      <c r="C12" s="338"/>
      <c r="D12" s="339">
        <f>B12+C12</f>
        <v>0</v>
      </c>
      <c r="E12" s="338"/>
      <c r="F12" s="338"/>
      <c r="G12" s="339">
        <f>D12-E12</f>
        <v>0</v>
      </c>
    </row>
    <row r="13" spans="1:7" s="280" customFormat="1">
      <c r="A13" s="279" t="s">
        <v>741</v>
      </c>
      <c r="B13" s="337">
        <f t="shared" ref="B13:G13" si="0">SUM(B14:B21)</f>
        <v>26308672</v>
      </c>
      <c r="C13" s="337">
        <f t="shared" si="0"/>
        <v>5041474</v>
      </c>
      <c r="D13" s="337">
        <f t="shared" si="0"/>
        <v>31350146</v>
      </c>
      <c r="E13" s="337">
        <f t="shared" si="0"/>
        <v>28699927.899999999</v>
      </c>
      <c r="F13" s="337">
        <f t="shared" si="0"/>
        <v>28699927.899999999</v>
      </c>
      <c r="G13" s="337">
        <f t="shared" si="0"/>
        <v>2650218.1000000015</v>
      </c>
    </row>
    <row r="14" spans="1:7">
      <c r="A14" s="282" t="s">
        <v>742</v>
      </c>
      <c r="B14" s="338"/>
      <c r="C14" s="338"/>
      <c r="D14" s="339">
        <f t="shared" ref="D14:D21" si="1">B14+C14</f>
        <v>0</v>
      </c>
      <c r="E14" s="338"/>
      <c r="F14" s="338"/>
      <c r="G14" s="339">
        <f>D14-E14</f>
        <v>0</v>
      </c>
    </row>
    <row r="15" spans="1:7">
      <c r="A15" s="282" t="s">
        <v>743</v>
      </c>
      <c r="B15" s="338"/>
      <c r="C15" s="338"/>
      <c r="D15" s="339">
        <f t="shared" si="1"/>
        <v>0</v>
      </c>
      <c r="E15" s="338"/>
      <c r="F15" s="338"/>
      <c r="G15" s="339">
        <f t="shared" ref="G15:G38" si="2">D15-E15</f>
        <v>0</v>
      </c>
    </row>
    <row r="16" spans="1:7">
      <c r="A16" s="282" t="s">
        <v>744</v>
      </c>
      <c r="B16" s="338"/>
      <c r="C16" s="338"/>
      <c r="D16" s="339">
        <f t="shared" si="1"/>
        <v>0</v>
      </c>
      <c r="E16" s="338"/>
      <c r="F16" s="338"/>
      <c r="G16" s="339">
        <f t="shared" si="2"/>
        <v>0</v>
      </c>
    </row>
    <row r="17" spans="1:7">
      <c r="A17" s="282" t="s">
        <v>745</v>
      </c>
      <c r="B17" s="338"/>
      <c r="C17" s="338"/>
      <c r="D17" s="339">
        <f t="shared" si="1"/>
        <v>0</v>
      </c>
      <c r="E17" s="338"/>
      <c r="F17" s="338"/>
      <c r="G17" s="339">
        <f t="shared" si="2"/>
        <v>0</v>
      </c>
    </row>
    <row r="18" spans="1:7">
      <c r="A18" s="282" t="s">
        <v>746</v>
      </c>
      <c r="B18" s="338"/>
      <c r="C18" s="338"/>
      <c r="D18" s="339">
        <f t="shared" si="1"/>
        <v>0</v>
      </c>
      <c r="E18" s="338"/>
      <c r="F18" s="338"/>
      <c r="G18" s="339">
        <f t="shared" si="2"/>
        <v>0</v>
      </c>
    </row>
    <row r="19" spans="1:7">
      <c r="A19" s="282" t="s">
        <v>747</v>
      </c>
      <c r="B19" s="338"/>
      <c r="C19" s="338"/>
      <c r="D19" s="339">
        <f t="shared" si="1"/>
        <v>0</v>
      </c>
      <c r="E19" s="338"/>
      <c r="F19" s="338"/>
      <c r="G19" s="339">
        <f t="shared" si="2"/>
        <v>0</v>
      </c>
    </row>
    <row r="20" spans="1:7">
      <c r="A20" s="282" t="s">
        <v>748</v>
      </c>
      <c r="B20" s="338">
        <v>26308672</v>
      </c>
      <c r="C20" s="338">
        <v>5041474</v>
      </c>
      <c r="D20" s="339">
        <f t="shared" si="1"/>
        <v>31350146</v>
      </c>
      <c r="E20" s="338">
        <v>28699927.899999999</v>
      </c>
      <c r="F20" s="338">
        <v>28699927.899999999</v>
      </c>
      <c r="G20" s="339">
        <f t="shared" si="2"/>
        <v>2650218.1000000015</v>
      </c>
    </row>
    <row r="21" spans="1:7">
      <c r="A21" s="282" t="s">
        <v>749</v>
      </c>
      <c r="B21" s="338"/>
      <c r="C21" s="338"/>
      <c r="D21" s="339">
        <f t="shared" si="1"/>
        <v>0</v>
      </c>
      <c r="E21" s="338"/>
      <c r="F21" s="338"/>
      <c r="G21" s="339">
        <f t="shared" si="2"/>
        <v>0</v>
      </c>
    </row>
    <row r="22" spans="1:7" s="280" customFormat="1">
      <c r="A22" s="279" t="s">
        <v>750</v>
      </c>
      <c r="B22" s="337">
        <f t="shared" ref="B22:G22" si="3">SUM(B23:B25)</f>
        <v>0</v>
      </c>
      <c r="C22" s="337">
        <f t="shared" si="3"/>
        <v>0</v>
      </c>
      <c r="D22" s="337">
        <f t="shared" si="3"/>
        <v>0</v>
      </c>
      <c r="E22" s="337">
        <f t="shared" si="3"/>
        <v>0</v>
      </c>
      <c r="F22" s="337">
        <f t="shared" si="3"/>
        <v>0</v>
      </c>
      <c r="G22" s="337">
        <f t="shared" si="3"/>
        <v>0</v>
      </c>
    </row>
    <row r="23" spans="1:7">
      <c r="A23" s="282" t="s">
        <v>751</v>
      </c>
      <c r="B23" s="338"/>
      <c r="C23" s="338"/>
      <c r="D23" s="339">
        <f>B23+C23</f>
        <v>0</v>
      </c>
      <c r="E23" s="338"/>
      <c r="F23" s="338"/>
      <c r="G23" s="339">
        <f t="shared" si="2"/>
        <v>0</v>
      </c>
    </row>
    <row r="24" spans="1:7">
      <c r="A24" s="282" t="s">
        <v>752</v>
      </c>
      <c r="B24" s="338"/>
      <c r="C24" s="338"/>
      <c r="D24" s="339">
        <f>B24+C24</f>
        <v>0</v>
      </c>
      <c r="E24" s="338"/>
      <c r="F24" s="338"/>
      <c r="G24" s="339">
        <f t="shared" si="2"/>
        <v>0</v>
      </c>
    </row>
    <row r="25" spans="1:7">
      <c r="A25" s="282" t="s">
        <v>753</v>
      </c>
      <c r="B25" s="338"/>
      <c r="C25" s="338"/>
      <c r="D25" s="339">
        <f>B25+C25</f>
        <v>0</v>
      </c>
      <c r="E25" s="338"/>
      <c r="F25" s="338"/>
      <c r="G25" s="339">
        <f t="shared" si="2"/>
        <v>0</v>
      </c>
    </row>
    <row r="26" spans="1:7" s="280" customFormat="1">
      <c r="A26" s="279" t="s">
        <v>754</v>
      </c>
      <c r="B26" s="337">
        <f>B27+B28</f>
        <v>0</v>
      </c>
      <c r="C26" s="337">
        <f>C27+C28</f>
        <v>0</v>
      </c>
      <c r="D26" s="337">
        <f>SUM(D27:D28)</f>
        <v>0</v>
      </c>
      <c r="E26" s="337">
        <f>E27+E28</f>
        <v>0</v>
      </c>
      <c r="F26" s="337">
        <f>F27+F28</f>
        <v>0</v>
      </c>
      <c r="G26" s="337">
        <f>SUM(G27:G28)</f>
        <v>0</v>
      </c>
    </row>
    <row r="27" spans="1:7">
      <c r="A27" s="282" t="s">
        <v>755</v>
      </c>
      <c r="B27" s="338"/>
      <c r="C27" s="338"/>
      <c r="D27" s="339">
        <f>B27+C27</f>
        <v>0</v>
      </c>
      <c r="E27" s="338"/>
      <c r="F27" s="338"/>
      <c r="G27" s="339">
        <f t="shared" si="2"/>
        <v>0</v>
      </c>
    </row>
    <row r="28" spans="1:7">
      <c r="A28" s="282" t="s">
        <v>756</v>
      </c>
      <c r="B28" s="338"/>
      <c r="C28" s="338"/>
      <c r="D28" s="339">
        <f>B28+C28</f>
        <v>0</v>
      </c>
      <c r="E28" s="338"/>
      <c r="F28" s="338"/>
      <c r="G28" s="339">
        <f t="shared" si="2"/>
        <v>0</v>
      </c>
    </row>
    <row r="29" spans="1:7" s="280" customFormat="1">
      <c r="A29" s="279" t="s">
        <v>757</v>
      </c>
      <c r="B29" s="337">
        <f>B30+B31+B32+B33</f>
        <v>0</v>
      </c>
      <c r="C29" s="337">
        <f>C30+C31+C32+C33</f>
        <v>0</v>
      </c>
      <c r="D29" s="337">
        <f>SUM(D30:D33)</f>
        <v>0</v>
      </c>
      <c r="E29" s="337">
        <f>E30+E31+E32+E33</f>
        <v>0</v>
      </c>
      <c r="F29" s="337">
        <f>F30+F31+F32+F33</f>
        <v>0</v>
      </c>
      <c r="G29" s="337">
        <f>SUM(G30:G33)</f>
        <v>0</v>
      </c>
    </row>
    <row r="30" spans="1:7">
      <c r="A30" s="282" t="s">
        <v>217</v>
      </c>
      <c r="B30" s="338"/>
      <c r="C30" s="338"/>
      <c r="D30" s="339">
        <f>B30+C30</f>
        <v>0</v>
      </c>
      <c r="E30" s="338"/>
      <c r="F30" s="338"/>
      <c r="G30" s="339">
        <f t="shared" si="2"/>
        <v>0</v>
      </c>
    </row>
    <row r="31" spans="1:7">
      <c r="A31" s="282" t="s">
        <v>758</v>
      </c>
      <c r="B31" s="338"/>
      <c r="C31" s="338"/>
      <c r="D31" s="339">
        <f>B31+C31</f>
        <v>0</v>
      </c>
      <c r="E31" s="338"/>
      <c r="F31" s="338"/>
      <c r="G31" s="339">
        <f t="shared" si="2"/>
        <v>0</v>
      </c>
    </row>
    <row r="32" spans="1:7">
      <c r="A32" s="282" t="s">
        <v>759</v>
      </c>
      <c r="B32" s="338"/>
      <c r="C32" s="338"/>
      <c r="D32" s="339">
        <f>B32+C32</f>
        <v>0</v>
      </c>
      <c r="E32" s="338"/>
      <c r="F32" s="338"/>
      <c r="G32" s="339">
        <f t="shared" si="2"/>
        <v>0</v>
      </c>
    </row>
    <row r="33" spans="1:8">
      <c r="A33" s="282" t="s">
        <v>760</v>
      </c>
      <c r="B33" s="338"/>
      <c r="C33" s="338"/>
      <c r="D33" s="339">
        <f>B33+C33</f>
        <v>0</v>
      </c>
      <c r="E33" s="338"/>
      <c r="F33" s="338"/>
      <c r="G33" s="339">
        <f t="shared" si="2"/>
        <v>0</v>
      </c>
    </row>
    <row r="34" spans="1:8" s="280" customFormat="1">
      <c r="A34" s="279" t="s">
        <v>761</v>
      </c>
      <c r="B34" s="337">
        <f t="shared" ref="B34:G34" si="4">B35</f>
        <v>0</v>
      </c>
      <c r="C34" s="337">
        <f t="shared" si="4"/>
        <v>0</v>
      </c>
      <c r="D34" s="337">
        <f t="shared" si="4"/>
        <v>0</v>
      </c>
      <c r="E34" s="337">
        <f t="shared" si="4"/>
        <v>0</v>
      </c>
      <c r="F34" s="337">
        <f t="shared" si="4"/>
        <v>0</v>
      </c>
      <c r="G34" s="337">
        <f t="shared" si="4"/>
        <v>0</v>
      </c>
    </row>
    <row r="35" spans="1:8">
      <c r="A35" s="282" t="s">
        <v>762</v>
      </c>
      <c r="B35" s="338"/>
      <c r="C35" s="338"/>
      <c r="D35" s="339">
        <f>B35+C35</f>
        <v>0</v>
      </c>
      <c r="E35" s="338"/>
      <c r="F35" s="338"/>
      <c r="G35" s="339">
        <f t="shared" si="2"/>
        <v>0</v>
      </c>
    </row>
    <row r="36" spans="1:8" s="280" customFormat="1">
      <c r="A36" s="279" t="s">
        <v>763</v>
      </c>
      <c r="B36" s="340"/>
      <c r="C36" s="340"/>
      <c r="D36" s="337">
        <f>B36+C36</f>
        <v>0</v>
      </c>
      <c r="E36" s="340"/>
      <c r="F36" s="340"/>
      <c r="G36" s="337">
        <f t="shared" si="2"/>
        <v>0</v>
      </c>
    </row>
    <row r="37" spans="1:8" s="280" customFormat="1">
      <c r="A37" s="279" t="s">
        <v>764</v>
      </c>
      <c r="B37" s="340"/>
      <c r="C37" s="340"/>
      <c r="D37" s="337">
        <f>B37+C37</f>
        <v>0</v>
      </c>
      <c r="E37" s="340"/>
      <c r="F37" s="340"/>
      <c r="G37" s="337">
        <f t="shared" si="2"/>
        <v>0</v>
      </c>
    </row>
    <row r="38" spans="1:8" s="280" customFormat="1" ht="16" thickBot="1">
      <c r="A38" s="279" t="s">
        <v>765</v>
      </c>
      <c r="B38" s="340"/>
      <c r="C38" s="340"/>
      <c r="D38" s="337">
        <f>B38+C38</f>
        <v>0</v>
      </c>
      <c r="E38" s="340"/>
      <c r="F38" s="340"/>
      <c r="G38" s="337">
        <f t="shared" si="2"/>
        <v>0</v>
      </c>
    </row>
    <row r="39" spans="1:8" ht="32.25" customHeight="1" thickBot="1">
      <c r="A39" s="230" t="s">
        <v>1858</v>
      </c>
      <c r="B39" s="341">
        <f t="shared" ref="B39:G39" si="5">SUM(B$9,B$13,B$22,B$26,B$29,B$34,B$36,B$37,B$38)</f>
        <v>26308672</v>
      </c>
      <c r="C39" s="341">
        <f t="shared" si="5"/>
        <v>5041474</v>
      </c>
      <c r="D39" s="341">
        <f t="shared" si="5"/>
        <v>31350146</v>
      </c>
      <c r="E39" s="341">
        <f t="shared" si="5"/>
        <v>28699927.899999999</v>
      </c>
      <c r="F39" s="341">
        <f t="shared" si="5"/>
        <v>28699927.899999999</v>
      </c>
      <c r="G39" s="341">
        <f t="shared" si="5"/>
        <v>2650218.1000000015</v>
      </c>
      <c r="H39" s="389"/>
    </row>
    <row r="40" spans="1:8" ht="18" customHeight="1">
      <c r="A40" s="377"/>
      <c r="B40" s="390"/>
      <c r="C40" s="390"/>
      <c r="D40" s="390"/>
      <c r="E40" s="390"/>
      <c r="F40" s="390"/>
      <c r="G40" s="390"/>
      <c r="H40" s="389"/>
    </row>
    <row r="41" spans="1:8" ht="18" customHeight="1">
      <c r="A41" s="377"/>
      <c r="B41" s="390"/>
      <c r="C41" s="390"/>
      <c r="D41" s="390"/>
      <c r="E41" s="390"/>
      <c r="F41" s="390"/>
      <c r="G41" s="390"/>
      <c r="H41" s="389"/>
    </row>
    <row r="42" spans="1:8" ht="18" customHeight="1">
      <c r="A42" s="377"/>
      <c r="B42" s="390"/>
      <c r="C42" s="390"/>
      <c r="D42" s="390"/>
      <c r="E42" s="390"/>
      <c r="F42" s="390"/>
      <c r="G42" s="390"/>
      <c r="H42" s="389"/>
    </row>
    <row r="43" spans="1:8" ht="18" customHeight="1">
      <c r="A43" s="377"/>
      <c r="B43" s="390"/>
      <c r="C43" s="390"/>
      <c r="D43" s="390"/>
      <c r="E43" s="390"/>
      <c r="F43" s="390"/>
      <c r="G43" s="390"/>
      <c r="H43" s="389"/>
    </row>
    <row r="44" spans="1:8" ht="18" customHeight="1">
      <c r="H44" s="389"/>
    </row>
  </sheetData>
  <sheetProtection formatColumns="0" formatRows="0" insertHyperlinks="0"/>
  <mergeCells count="6">
    <mergeCell ref="A5:A6"/>
    <mergeCell ref="B5:G5"/>
    <mergeCell ref="A1:G1"/>
    <mergeCell ref="A2:G2"/>
    <mergeCell ref="A3:G3"/>
    <mergeCell ref="A4:G4"/>
  </mergeCells>
  <printOptions horizontalCentered="1"/>
  <pageMargins left="0.39370078740157483" right="0.39370078740157483" top="0.74803149606299213" bottom="0.74803149606299213" header="0.31496062992125984" footer="0.31496062992125984"/>
  <pageSetup scale="7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42"/>
  <sheetViews>
    <sheetView view="pageBreakPreview" topLeftCell="A16" zoomScale="90" zoomScaleSheetLayoutView="90" workbookViewId="0">
      <selection activeCell="D30" sqref="D30"/>
    </sheetView>
  </sheetViews>
  <sheetFormatPr baseColWidth="10" defaultColWidth="11.33203125" defaultRowHeight="14"/>
  <cols>
    <col min="1" max="1" width="1.83203125" style="3" customWidth="1"/>
    <col min="2" max="2" width="34.6640625" style="3" customWidth="1"/>
    <col min="3" max="3" width="20.83203125" style="3" customWidth="1"/>
    <col min="4" max="4" width="25.6640625" style="3" customWidth="1"/>
    <col min="5" max="5" width="19.83203125" style="3" customWidth="1"/>
    <col min="6" max="16384" width="11.33203125" style="3"/>
  </cols>
  <sheetData>
    <row r="1" spans="1:5" ht="16.5" customHeight="1">
      <c r="A1" s="1293" t="str">
        <f>'CPCA-I-01'!A1:G1</f>
        <v>UNIVERSIDAD TECNOLÓGICA DE GUAYMAS</v>
      </c>
      <c r="B1" s="1293"/>
      <c r="C1" s="1293"/>
      <c r="D1" s="1293"/>
      <c r="E1" s="1293"/>
    </row>
    <row r="2" spans="1:5" ht="16">
      <c r="A2" s="1294" t="s">
        <v>766</v>
      </c>
      <c r="B2" s="1294"/>
      <c r="C2" s="1294"/>
      <c r="D2" s="1294"/>
      <c r="E2" s="1294"/>
    </row>
    <row r="3" spans="1:5" ht="16">
      <c r="A3" s="1294" t="str">
        <f>'CPCA-I-03'!A3:D3</f>
        <v>Del 01 de Enero al 31 de Diciembre 2024</v>
      </c>
      <c r="B3" s="1294"/>
      <c r="C3" s="1294"/>
      <c r="D3" s="1294"/>
      <c r="E3" s="1294"/>
    </row>
    <row r="4" spans="1:5" ht="16">
      <c r="A4" s="283"/>
      <c r="B4" s="283"/>
      <c r="C4" s="283" t="s">
        <v>907</v>
      </c>
      <c r="D4" s="4"/>
      <c r="E4" s="283"/>
    </row>
    <row r="5" spans="1:5" ht="6.75" customHeight="1" thickBot="1"/>
    <row r="6" spans="1:5" s="23" customFormat="1" ht="17.25" customHeight="1">
      <c r="A6" s="1295"/>
      <c r="B6" s="1296"/>
      <c r="C6" s="639"/>
      <c r="D6" s="639"/>
      <c r="E6" s="293"/>
    </row>
    <row r="7" spans="1:5" s="23" customFormat="1" ht="20.25" customHeight="1">
      <c r="A7" s="285"/>
      <c r="B7" s="292" t="s">
        <v>767</v>
      </c>
      <c r="C7" s="284"/>
      <c r="D7" s="284"/>
      <c r="E7" s="27"/>
    </row>
    <row r="8" spans="1:5" s="23" customFormat="1" ht="20.25" customHeight="1">
      <c r="A8" s="25"/>
      <c r="C8" s="284"/>
      <c r="D8" s="284"/>
      <c r="E8" s="27"/>
    </row>
    <row r="9" spans="1:5" s="23" customFormat="1" ht="27.75" customHeight="1">
      <c r="A9" s="460"/>
      <c r="B9" s="467" t="s">
        <v>768</v>
      </c>
      <c r="C9" s="464"/>
      <c r="D9" s="459" t="s">
        <v>769</v>
      </c>
      <c r="E9" s="461" t="s">
        <v>770</v>
      </c>
    </row>
    <row r="10" spans="1:5" s="23" customFormat="1" ht="20.25" customHeight="1">
      <c r="A10" s="285"/>
      <c r="C10" s="465"/>
      <c r="D10" s="462"/>
      <c r="E10" s="27"/>
    </row>
    <row r="11" spans="1:5" s="23" customFormat="1" ht="20.25" customHeight="1">
      <c r="A11" s="25"/>
      <c r="C11" s="465"/>
      <c r="D11" s="462"/>
      <c r="E11" s="27"/>
    </row>
    <row r="12" spans="1:5">
      <c r="A12" s="286"/>
      <c r="C12" s="466"/>
      <c r="D12" s="463"/>
      <c r="E12" s="287"/>
    </row>
    <row r="13" spans="1:5">
      <c r="A13" s="286"/>
      <c r="C13" s="466"/>
      <c r="D13" s="463"/>
      <c r="E13" s="287"/>
    </row>
    <row r="14" spans="1:5">
      <c r="A14" s="286"/>
      <c r="C14" s="466"/>
      <c r="D14" s="463"/>
      <c r="E14" s="287"/>
    </row>
    <row r="15" spans="1:5">
      <c r="A15" s="286"/>
      <c r="C15" s="466"/>
      <c r="D15" s="463"/>
      <c r="E15" s="287"/>
    </row>
    <row r="16" spans="1:5">
      <c r="A16" s="286"/>
      <c r="C16" s="466"/>
      <c r="D16" s="463"/>
      <c r="E16" s="287"/>
    </row>
    <row r="17" spans="1:5">
      <c r="A17" s="286"/>
      <c r="C17" s="466"/>
      <c r="D17" s="463"/>
      <c r="E17" s="287"/>
    </row>
    <row r="18" spans="1:5">
      <c r="A18" s="286"/>
      <c r="C18" s="466"/>
      <c r="D18" s="463"/>
      <c r="E18" s="287"/>
    </row>
    <row r="19" spans="1:5">
      <c r="A19" s="286"/>
      <c r="C19" s="466"/>
      <c r="D19" s="463"/>
      <c r="E19" s="287"/>
    </row>
    <row r="20" spans="1:5">
      <c r="A20" s="286"/>
      <c r="C20" s="466"/>
      <c r="D20" s="463"/>
      <c r="E20" s="287"/>
    </row>
    <row r="21" spans="1:5">
      <c r="A21" s="286"/>
      <c r="C21" s="466"/>
      <c r="D21" s="463"/>
      <c r="E21" s="287"/>
    </row>
    <row r="22" spans="1:5">
      <c r="A22" s="286"/>
      <c r="C22" s="466"/>
      <c r="D22" s="463"/>
      <c r="E22" s="287"/>
    </row>
    <row r="23" spans="1:5">
      <c r="A23" s="286"/>
      <c r="C23" s="466"/>
      <c r="D23" s="463"/>
      <c r="E23" s="287"/>
    </row>
    <row r="24" spans="1:5">
      <c r="A24" s="286"/>
      <c r="C24" s="466"/>
      <c r="D24" s="463"/>
      <c r="E24" s="287"/>
    </row>
    <row r="25" spans="1:5">
      <c r="A25" s="286"/>
      <c r="C25" s="466"/>
      <c r="D25" s="463"/>
      <c r="E25" s="287"/>
    </row>
    <row r="26" spans="1:5">
      <c r="A26" s="286"/>
      <c r="C26" s="466"/>
      <c r="D26" s="463"/>
      <c r="E26" s="287"/>
    </row>
    <row r="27" spans="1:5">
      <c r="A27" s="286"/>
      <c r="C27" s="466"/>
      <c r="D27" s="463"/>
      <c r="E27" s="287"/>
    </row>
    <row r="28" spans="1:5">
      <c r="A28" s="286"/>
      <c r="C28" s="466"/>
      <c r="D28" s="463"/>
      <c r="E28" s="287"/>
    </row>
    <row r="29" spans="1:5">
      <c r="A29" s="286"/>
      <c r="C29" s="466"/>
      <c r="D29" s="463"/>
      <c r="E29" s="287"/>
    </row>
    <row r="30" spans="1:5">
      <c r="A30" s="286"/>
      <c r="C30" s="466"/>
      <c r="D30" s="463"/>
      <c r="E30" s="287"/>
    </row>
    <row r="31" spans="1:5">
      <c r="A31" s="286"/>
      <c r="C31" s="466"/>
      <c r="D31" s="463"/>
      <c r="E31" s="287"/>
    </row>
    <row r="32" spans="1:5">
      <c r="A32" s="286"/>
      <c r="C32" s="466"/>
      <c r="D32" s="463"/>
      <c r="E32" s="287"/>
    </row>
    <row r="33" spans="1:5">
      <c r="A33" s="286"/>
      <c r="C33" s="466"/>
      <c r="D33" s="463"/>
      <c r="E33" s="287"/>
    </row>
    <row r="34" spans="1:5" ht="15" thickBot="1">
      <c r="A34" s="288"/>
      <c r="B34" s="289"/>
      <c r="C34" s="466"/>
      <c r="D34" s="463"/>
      <c r="E34" s="287"/>
    </row>
    <row r="35" spans="1:5" ht="25">
      <c r="A35" s="290" t="s">
        <v>771</v>
      </c>
      <c r="B35" s="3" t="s">
        <v>772</v>
      </c>
      <c r="C35" s="468"/>
      <c r="D35" s="468"/>
      <c r="E35" s="468"/>
    </row>
    <row r="36" spans="1:5">
      <c r="B36" s="3" t="s">
        <v>773</v>
      </c>
    </row>
    <row r="37" spans="1:5">
      <c r="A37" s="336" t="s">
        <v>80</v>
      </c>
      <c r="C37" s="291"/>
      <c r="D37" s="291"/>
    </row>
    <row r="38" spans="1:5" ht="10.5" customHeight="1">
      <c r="B38" s="291"/>
      <c r="C38" s="291"/>
      <c r="D38" s="291"/>
    </row>
    <row r="41" spans="1:5">
      <c r="A41" s="336"/>
    </row>
    <row r="42" spans="1:5">
      <c r="A42" s="336"/>
    </row>
  </sheetData>
  <mergeCells count="4">
    <mergeCell ref="A1:E1"/>
    <mergeCell ref="A2:E2"/>
    <mergeCell ref="A3:E3"/>
    <mergeCell ref="A6:B6"/>
  </mergeCells>
  <printOptions horizontalCentered="1"/>
  <pageMargins left="0.39370078740157483" right="0.39370078740157483" top="0.74803149606299213" bottom="0.74803149606299213" header="0.31496062992125984" footer="0.31496062992125984"/>
  <pageSetup scale="94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R25"/>
  <sheetViews>
    <sheetView topLeftCell="A13" zoomScale="60" zoomScaleNormal="60" zoomScalePageLayoutView="30" workbookViewId="0">
      <selection activeCell="P30" sqref="P30"/>
    </sheetView>
  </sheetViews>
  <sheetFormatPr baseColWidth="10" defaultRowHeight="16"/>
  <cols>
    <col min="1" max="1" width="22.5" style="792" customWidth="1"/>
    <col min="2" max="2" width="35" customWidth="1"/>
    <col min="3" max="3" width="34.5" customWidth="1"/>
    <col min="4" max="4" width="18" customWidth="1"/>
    <col min="5" max="5" width="37.1640625" customWidth="1"/>
    <col min="6" max="7" width="8.5" customWidth="1"/>
    <col min="8" max="8" width="11.83203125" customWidth="1"/>
    <col min="9" max="9" width="8.5" customWidth="1"/>
    <col min="10" max="12" width="20" customWidth="1"/>
    <col min="13" max="13" width="17.83203125" customWidth="1"/>
    <col min="14" max="14" width="18" customWidth="1"/>
    <col min="15" max="15" width="15.6640625" customWidth="1"/>
    <col min="16" max="16" width="27.5" customWidth="1"/>
    <col min="17" max="17" width="26.83203125" customWidth="1"/>
    <col min="257" max="257" width="22.5" customWidth="1"/>
    <col min="258" max="258" width="35" customWidth="1"/>
    <col min="259" max="259" width="34.5" customWidth="1"/>
    <col min="260" max="260" width="18" customWidth="1"/>
    <col min="261" max="261" width="37.1640625" customWidth="1"/>
    <col min="262" max="265" width="8.5" customWidth="1"/>
    <col min="266" max="268" width="20" customWidth="1"/>
    <col min="269" max="269" width="17.83203125" customWidth="1"/>
    <col min="270" max="270" width="18" customWidth="1"/>
    <col min="271" max="271" width="15.6640625" customWidth="1"/>
    <col min="272" max="272" width="27.5" customWidth="1"/>
    <col min="273" max="273" width="26.83203125" customWidth="1"/>
    <col min="513" max="513" width="22.5" customWidth="1"/>
    <col min="514" max="514" width="35" customWidth="1"/>
    <col min="515" max="515" width="34.5" customWidth="1"/>
    <col min="516" max="516" width="18" customWidth="1"/>
    <col min="517" max="517" width="37.1640625" customWidth="1"/>
    <col min="518" max="521" width="8.5" customWidth="1"/>
    <col min="522" max="524" width="20" customWidth="1"/>
    <col min="525" max="525" width="17.83203125" customWidth="1"/>
    <col min="526" max="526" width="18" customWidth="1"/>
    <col min="527" max="527" width="15.6640625" customWidth="1"/>
    <col min="528" max="528" width="27.5" customWidth="1"/>
    <col min="529" max="529" width="26.83203125" customWidth="1"/>
    <col min="769" max="769" width="22.5" customWidth="1"/>
    <col min="770" max="770" width="35" customWidth="1"/>
    <col min="771" max="771" width="34.5" customWidth="1"/>
    <col min="772" max="772" width="18" customWidth="1"/>
    <col min="773" max="773" width="37.1640625" customWidth="1"/>
    <col min="774" max="777" width="8.5" customWidth="1"/>
    <col min="778" max="780" width="20" customWidth="1"/>
    <col min="781" max="781" width="17.83203125" customWidth="1"/>
    <col min="782" max="782" width="18" customWidth="1"/>
    <col min="783" max="783" width="15.6640625" customWidth="1"/>
    <col min="784" max="784" width="27.5" customWidth="1"/>
    <col min="785" max="785" width="26.83203125" customWidth="1"/>
    <col min="1025" max="1025" width="22.5" customWidth="1"/>
    <col min="1026" max="1026" width="35" customWidth="1"/>
    <col min="1027" max="1027" width="34.5" customWidth="1"/>
    <col min="1028" max="1028" width="18" customWidth="1"/>
    <col min="1029" max="1029" width="37.1640625" customWidth="1"/>
    <col min="1030" max="1033" width="8.5" customWidth="1"/>
    <col min="1034" max="1036" width="20" customWidth="1"/>
    <col min="1037" max="1037" width="17.83203125" customWidth="1"/>
    <col min="1038" max="1038" width="18" customWidth="1"/>
    <col min="1039" max="1039" width="15.6640625" customWidth="1"/>
    <col min="1040" max="1040" width="27.5" customWidth="1"/>
    <col min="1041" max="1041" width="26.83203125" customWidth="1"/>
    <col min="1281" max="1281" width="22.5" customWidth="1"/>
    <col min="1282" max="1282" width="35" customWidth="1"/>
    <col min="1283" max="1283" width="34.5" customWidth="1"/>
    <col min="1284" max="1284" width="18" customWidth="1"/>
    <col min="1285" max="1285" width="37.1640625" customWidth="1"/>
    <col min="1286" max="1289" width="8.5" customWidth="1"/>
    <col min="1290" max="1292" width="20" customWidth="1"/>
    <col min="1293" max="1293" width="17.83203125" customWidth="1"/>
    <col min="1294" max="1294" width="18" customWidth="1"/>
    <col min="1295" max="1295" width="15.6640625" customWidth="1"/>
    <col min="1296" max="1296" width="27.5" customWidth="1"/>
    <col min="1297" max="1297" width="26.83203125" customWidth="1"/>
    <col min="1537" max="1537" width="22.5" customWidth="1"/>
    <col min="1538" max="1538" width="35" customWidth="1"/>
    <col min="1539" max="1539" width="34.5" customWidth="1"/>
    <col min="1540" max="1540" width="18" customWidth="1"/>
    <col min="1541" max="1541" width="37.1640625" customWidth="1"/>
    <col min="1542" max="1545" width="8.5" customWidth="1"/>
    <col min="1546" max="1548" width="20" customWidth="1"/>
    <col min="1549" max="1549" width="17.83203125" customWidth="1"/>
    <col min="1550" max="1550" width="18" customWidth="1"/>
    <col min="1551" max="1551" width="15.6640625" customWidth="1"/>
    <col min="1552" max="1552" width="27.5" customWidth="1"/>
    <col min="1553" max="1553" width="26.83203125" customWidth="1"/>
    <col min="1793" max="1793" width="22.5" customWidth="1"/>
    <col min="1794" max="1794" width="35" customWidth="1"/>
    <col min="1795" max="1795" width="34.5" customWidth="1"/>
    <col min="1796" max="1796" width="18" customWidth="1"/>
    <col min="1797" max="1797" width="37.1640625" customWidth="1"/>
    <col min="1798" max="1801" width="8.5" customWidth="1"/>
    <col min="1802" max="1804" width="20" customWidth="1"/>
    <col min="1805" max="1805" width="17.83203125" customWidth="1"/>
    <col min="1806" max="1806" width="18" customWidth="1"/>
    <col min="1807" max="1807" width="15.6640625" customWidth="1"/>
    <col min="1808" max="1808" width="27.5" customWidth="1"/>
    <col min="1809" max="1809" width="26.83203125" customWidth="1"/>
    <col min="2049" max="2049" width="22.5" customWidth="1"/>
    <col min="2050" max="2050" width="35" customWidth="1"/>
    <col min="2051" max="2051" width="34.5" customWidth="1"/>
    <col min="2052" max="2052" width="18" customWidth="1"/>
    <col min="2053" max="2053" width="37.1640625" customWidth="1"/>
    <col min="2054" max="2057" width="8.5" customWidth="1"/>
    <col min="2058" max="2060" width="20" customWidth="1"/>
    <col min="2061" max="2061" width="17.83203125" customWidth="1"/>
    <col min="2062" max="2062" width="18" customWidth="1"/>
    <col min="2063" max="2063" width="15.6640625" customWidth="1"/>
    <col min="2064" max="2064" width="27.5" customWidth="1"/>
    <col min="2065" max="2065" width="26.83203125" customWidth="1"/>
    <col min="2305" max="2305" width="22.5" customWidth="1"/>
    <col min="2306" max="2306" width="35" customWidth="1"/>
    <col min="2307" max="2307" width="34.5" customWidth="1"/>
    <col min="2308" max="2308" width="18" customWidth="1"/>
    <col min="2309" max="2309" width="37.1640625" customWidth="1"/>
    <col min="2310" max="2313" width="8.5" customWidth="1"/>
    <col min="2314" max="2316" width="20" customWidth="1"/>
    <col min="2317" max="2317" width="17.83203125" customWidth="1"/>
    <col min="2318" max="2318" width="18" customWidth="1"/>
    <col min="2319" max="2319" width="15.6640625" customWidth="1"/>
    <col min="2320" max="2320" width="27.5" customWidth="1"/>
    <col min="2321" max="2321" width="26.83203125" customWidth="1"/>
    <col min="2561" max="2561" width="22.5" customWidth="1"/>
    <col min="2562" max="2562" width="35" customWidth="1"/>
    <col min="2563" max="2563" width="34.5" customWidth="1"/>
    <col min="2564" max="2564" width="18" customWidth="1"/>
    <col min="2565" max="2565" width="37.1640625" customWidth="1"/>
    <col min="2566" max="2569" width="8.5" customWidth="1"/>
    <col min="2570" max="2572" width="20" customWidth="1"/>
    <col min="2573" max="2573" width="17.83203125" customWidth="1"/>
    <col min="2574" max="2574" width="18" customWidth="1"/>
    <col min="2575" max="2575" width="15.6640625" customWidth="1"/>
    <col min="2576" max="2576" width="27.5" customWidth="1"/>
    <col min="2577" max="2577" width="26.83203125" customWidth="1"/>
    <col min="2817" max="2817" width="22.5" customWidth="1"/>
    <col min="2818" max="2818" width="35" customWidth="1"/>
    <col min="2819" max="2819" width="34.5" customWidth="1"/>
    <col min="2820" max="2820" width="18" customWidth="1"/>
    <col min="2821" max="2821" width="37.1640625" customWidth="1"/>
    <col min="2822" max="2825" width="8.5" customWidth="1"/>
    <col min="2826" max="2828" width="20" customWidth="1"/>
    <col min="2829" max="2829" width="17.83203125" customWidth="1"/>
    <col min="2830" max="2830" width="18" customWidth="1"/>
    <col min="2831" max="2831" width="15.6640625" customWidth="1"/>
    <col min="2832" max="2832" width="27.5" customWidth="1"/>
    <col min="2833" max="2833" width="26.83203125" customWidth="1"/>
    <col min="3073" max="3073" width="22.5" customWidth="1"/>
    <col min="3074" max="3074" width="35" customWidth="1"/>
    <col min="3075" max="3075" width="34.5" customWidth="1"/>
    <col min="3076" max="3076" width="18" customWidth="1"/>
    <col min="3077" max="3077" width="37.1640625" customWidth="1"/>
    <col min="3078" max="3081" width="8.5" customWidth="1"/>
    <col min="3082" max="3084" width="20" customWidth="1"/>
    <col min="3085" max="3085" width="17.83203125" customWidth="1"/>
    <col min="3086" max="3086" width="18" customWidth="1"/>
    <col min="3087" max="3087" width="15.6640625" customWidth="1"/>
    <col min="3088" max="3088" width="27.5" customWidth="1"/>
    <col min="3089" max="3089" width="26.83203125" customWidth="1"/>
    <col min="3329" max="3329" width="22.5" customWidth="1"/>
    <col min="3330" max="3330" width="35" customWidth="1"/>
    <col min="3331" max="3331" width="34.5" customWidth="1"/>
    <col min="3332" max="3332" width="18" customWidth="1"/>
    <col min="3333" max="3333" width="37.1640625" customWidth="1"/>
    <col min="3334" max="3337" width="8.5" customWidth="1"/>
    <col min="3338" max="3340" width="20" customWidth="1"/>
    <col min="3341" max="3341" width="17.83203125" customWidth="1"/>
    <col min="3342" max="3342" width="18" customWidth="1"/>
    <col min="3343" max="3343" width="15.6640625" customWidth="1"/>
    <col min="3344" max="3344" width="27.5" customWidth="1"/>
    <col min="3345" max="3345" width="26.83203125" customWidth="1"/>
    <col min="3585" max="3585" width="22.5" customWidth="1"/>
    <col min="3586" max="3586" width="35" customWidth="1"/>
    <col min="3587" max="3587" width="34.5" customWidth="1"/>
    <col min="3588" max="3588" width="18" customWidth="1"/>
    <col min="3589" max="3589" width="37.1640625" customWidth="1"/>
    <col min="3590" max="3593" width="8.5" customWidth="1"/>
    <col min="3594" max="3596" width="20" customWidth="1"/>
    <col min="3597" max="3597" width="17.83203125" customWidth="1"/>
    <col min="3598" max="3598" width="18" customWidth="1"/>
    <col min="3599" max="3599" width="15.6640625" customWidth="1"/>
    <col min="3600" max="3600" width="27.5" customWidth="1"/>
    <col min="3601" max="3601" width="26.83203125" customWidth="1"/>
    <col min="3841" max="3841" width="22.5" customWidth="1"/>
    <col min="3842" max="3842" width="35" customWidth="1"/>
    <col min="3843" max="3843" width="34.5" customWidth="1"/>
    <col min="3844" max="3844" width="18" customWidth="1"/>
    <col min="3845" max="3845" width="37.1640625" customWidth="1"/>
    <col min="3846" max="3849" width="8.5" customWidth="1"/>
    <col min="3850" max="3852" width="20" customWidth="1"/>
    <col min="3853" max="3853" width="17.83203125" customWidth="1"/>
    <col min="3854" max="3854" width="18" customWidth="1"/>
    <col min="3855" max="3855" width="15.6640625" customWidth="1"/>
    <col min="3856" max="3856" width="27.5" customWidth="1"/>
    <col min="3857" max="3857" width="26.83203125" customWidth="1"/>
    <col min="4097" max="4097" width="22.5" customWidth="1"/>
    <col min="4098" max="4098" width="35" customWidth="1"/>
    <col min="4099" max="4099" width="34.5" customWidth="1"/>
    <col min="4100" max="4100" width="18" customWidth="1"/>
    <col min="4101" max="4101" width="37.1640625" customWidth="1"/>
    <col min="4102" max="4105" width="8.5" customWidth="1"/>
    <col min="4106" max="4108" width="20" customWidth="1"/>
    <col min="4109" max="4109" width="17.83203125" customWidth="1"/>
    <col min="4110" max="4110" width="18" customWidth="1"/>
    <col min="4111" max="4111" width="15.6640625" customWidth="1"/>
    <col min="4112" max="4112" width="27.5" customWidth="1"/>
    <col min="4113" max="4113" width="26.83203125" customWidth="1"/>
    <col min="4353" max="4353" width="22.5" customWidth="1"/>
    <col min="4354" max="4354" width="35" customWidth="1"/>
    <col min="4355" max="4355" width="34.5" customWidth="1"/>
    <col min="4356" max="4356" width="18" customWidth="1"/>
    <col min="4357" max="4357" width="37.1640625" customWidth="1"/>
    <col min="4358" max="4361" width="8.5" customWidth="1"/>
    <col min="4362" max="4364" width="20" customWidth="1"/>
    <col min="4365" max="4365" width="17.83203125" customWidth="1"/>
    <col min="4366" max="4366" width="18" customWidth="1"/>
    <col min="4367" max="4367" width="15.6640625" customWidth="1"/>
    <col min="4368" max="4368" width="27.5" customWidth="1"/>
    <col min="4369" max="4369" width="26.83203125" customWidth="1"/>
    <col min="4609" max="4609" width="22.5" customWidth="1"/>
    <col min="4610" max="4610" width="35" customWidth="1"/>
    <col min="4611" max="4611" width="34.5" customWidth="1"/>
    <col min="4612" max="4612" width="18" customWidth="1"/>
    <col min="4613" max="4613" width="37.1640625" customWidth="1"/>
    <col min="4614" max="4617" width="8.5" customWidth="1"/>
    <col min="4618" max="4620" width="20" customWidth="1"/>
    <col min="4621" max="4621" width="17.83203125" customWidth="1"/>
    <col min="4622" max="4622" width="18" customWidth="1"/>
    <col min="4623" max="4623" width="15.6640625" customWidth="1"/>
    <col min="4624" max="4624" width="27.5" customWidth="1"/>
    <col min="4625" max="4625" width="26.83203125" customWidth="1"/>
    <col min="4865" max="4865" width="22.5" customWidth="1"/>
    <col min="4866" max="4866" width="35" customWidth="1"/>
    <col min="4867" max="4867" width="34.5" customWidth="1"/>
    <col min="4868" max="4868" width="18" customWidth="1"/>
    <col min="4869" max="4869" width="37.1640625" customWidth="1"/>
    <col min="4870" max="4873" width="8.5" customWidth="1"/>
    <col min="4874" max="4876" width="20" customWidth="1"/>
    <col min="4877" max="4877" width="17.83203125" customWidth="1"/>
    <col min="4878" max="4878" width="18" customWidth="1"/>
    <col min="4879" max="4879" width="15.6640625" customWidth="1"/>
    <col min="4880" max="4880" width="27.5" customWidth="1"/>
    <col min="4881" max="4881" width="26.83203125" customWidth="1"/>
    <col min="5121" max="5121" width="22.5" customWidth="1"/>
    <col min="5122" max="5122" width="35" customWidth="1"/>
    <col min="5123" max="5123" width="34.5" customWidth="1"/>
    <col min="5124" max="5124" width="18" customWidth="1"/>
    <col min="5125" max="5125" width="37.1640625" customWidth="1"/>
    <col min="5126" max="5129" width="8.5" customWidth="1"/>
    <col min="5130" max="5132" width="20" customWidth="1"/>
    <col min="5133" max="5133" width="17.83203125" customWidth="1"/>
    <col min="5134" max="5134" width="18" customWidth="1"/>
    <col min="5135" max="5135" width="15.6640625" customWidth="1"/>
    <col min="5136" max="5136" width="27.5" customWidth="1"/>
    <col min="5137" max="5137" width="26.83203125" customWidth="1"/>
    <col min="5377" max="5377" width="22.5" customWidth="1"/>
    <col min="5378" max="5378" width="35" customWidth="1"/>
    <col min="5379" max="5379" width="34.5" customWidth="1"/>
    <col min="5380" max="5380" width="18" customWidth="1"/>
    <col min="5381" max="5381" width="37.1640625" customWidth="1"/>
    <col min="5382" max="5385" width="8.5" customWidth="1"/>
    <col min="5386" max="5388" width="20" customWidth="1"/>
    <col min="5389" max="5389" width="17.83203125" customWidth="1"/>
    <col min="5390" max="5390" width="18" customWidth="1"/>
    <col min="5391" max="5391" width="15.6640625" customWidth="1"/>
    <col min="5392" max="5392" width="27.5" customWidth="1"/>
    <col min="5393" max="5393" width="26.83203125" customWidth="1"/>
    <col min="5633" max="5633" width="22.5" customWidth="1"/>
    <col min="5634" max="5634" width="35" customWidth="1"/>
    <col min="5635" max="5635" width="34.5" customWidth="1"/>
    <col min="5636" max="5636" width="18" customWidth="1"/>
    <col min="5637" max="5637" width="37.1640625" customWidth="1"/>
    <col min="5638" max="5641" width="8.5" customWidth="1"/>
    <col min="5642" max="5644" width="20" customWidth="1"/>
    <col min="5645" max="5645" width="17.83203125" customWidth="1"/>
    <col min="5646" max="5646" width="18" customWidth="1"/>
    <col min="5647" max="5647" width="15.6640625" customWidth="1"/>
    <col min="5648" max="5648" width="27.5" customWidth="1"/>
    <col min="5649" max="5649" width="26.83203125" customWidth="1"/>
    <col min="5889" max="5889" width="22.5" customWidth="1"/>
    <col min="5890" max="5890" width="35" customWidth="1"/>
    <col min="5891" max="5891" width="34.5" customWidth="1"/>
    <col min="5892" max="5892" width="18" customWidth="1"/>
    <col min="5893" max="5893" width="37.1640625" customWidth="1"/>
    <col min="5894" max="5897" width="8.5" customWidth="1"/>
    <col min="5898" max="5900" width="20" customWidth="1"/>
    <col min="5901" max="5901" width="17.83203125" customWidth="1"/>
    <col min="5902" max="5902" width="18" customWidth="1"/>
    <col min="5903" max="5903" width="15.6640625" customWidth="1"/>
    <col min="5904" max="5904" width="27.5" customWidth="1"/>
    <col min="5905" max="5905" width="26.83203125" customWidth="1"/>
    <col min="6145" max="6145" width="22.5" customWidth="1"/>
    <col min="6146" max="6146" width="35" customWidth="1"/>
    <col min="6147" max="6147" width="34.5" customWidth="1"/>
    <col min="6148" max="6148" width="18" customWidth="1"/>
    <col min="6149" max="6149" width="37.1640625" customWidth="1"/>
    <col min="6150" max="6153" width="8.5" customWidth="1"/>
    <col min="6154" max="6156" width="20" customWidth="1"/>
    <col min="6157" max="6157" width="17.83203125" customWidth="1"/>
    <col min="6158" max="6158" width="18" customWidth="1"/>
    <col min="6159" max="6159" width="15.6640625" customWidth="1"/>
    <col min="6160" max="6160" width="27.5" customWidth="1"/>
    <col min="6161" max="6161" width="26.83203125" customWidth="1"/>
    <col min="6401" max="6401" width="22.5" customWidth="1"/>
    <col min="6402" max="6402" width="35" customWidth="1"/>
    <col min="6403" max="6403" width="34.5" customWidth="1"/>
    <col min="6404" max="6404" width="18" customWidth="1"/>
    <col min="6405" max="6405" width="37.1640625" customWidth="1"/>
    <col min="6406" max="6409" width="8.5" customWidth="1"/>
    <col min="6410" max="6412" width="20" customWidth="1"/>
    <col min="6413" max="6413" width="17.83203125" customWidth="1"/>
    <col min="6414" max="6414" width="18" customWidth="1"/>
    <col min="6415" max="6415" width="15.6640625" customWidth="1"/>
    <col min="6416" max="6416" width="27.5" customWidth="1"/>
    <col min="6417" max="6417" width="26.83203125" customWidth="1"/>
    <col min="6657" max="6657" width="22.5" customWidth="1"/>
    <col min="6658" max="6658" width="35" customWidth="1"/>
    <col min="6659" max="6659" width="34.5" customWidth="1"/>
    <col min="6660" max="6660" width="18" customWidth="1"/>
    <col min="6661" max="6661" width="37.1640625" customWidth="1"/>
    <col min="6662" max="6665" width="8.5" customWidth="1"/>
    <col min="6666" max="6668" width="20" customWidth="1"/>
    <col min="6669" max="6669" width="17.83203125" customWidth="1"/>
    <col min="6670" max="6670" width="18" customWidth="1"/>
    <col min="6671" max="6671" width="15.6640625" customWidth="1"/>
    <col min="6672" max="6672" width="27.5" customWidth="1"/>
    <col min="6673" max="6673" width="26.83203125" customWidth="1"/>
    <col min="6913" max="6913" width="22.5" customWidth="1"/>
    <col min="6914" max="6914" width="35" customWidth="1"/>
    <col min="6915" max="6915" width="34.5" customWidth="1"/>
    <col min="6916" max="6916" width="18" customWidth="1"/>
    <col min="6917" max="6917" width="37.1640625" customWidth="1"/>
    <col min="6918" max="6921" width="8.5" customWidth="1"/>
    <col min="6922" max="6924" width="20" customWidth="1"/>
    <col min="6925" max="6925" width="17.83203125" customWidth="1"/>
    <col min="6926" max="6926" width="18" customWidth="1"/>
    <col min="6927" max="6927" width="15.6640625" customWidth="1"/>
    <col min="6928" max="6928" width="27.5" customWidth="1"/>
    <col min="6929" max="6929" width="26.83203125" customWidth="1"/>
    <col min="7169" max="7169" width="22.5" customWidth="1"/>
    <col min="7170" max="7170" width="35" customWidth="1"/>
    <col min="7171" max="7171" width="34.5" customWidth="1"/>
    <col min="7172" max="7172" width="18" customWidth="1"/>
    <col min="7173" max="7173" width="37.1640625" customWidth="1"/>
    <col min="7174" max="7177" width="8.5" customWidth="1"/>
    <col min="7178" max="7180" width="20" customWidth="1"/>
    <col min="7181" max="7181" width="17.83203125" customWidth="1"/>
    <col min="7182" max="7182" width="18" customWidth="1"/>
    <col min="7183" max="7183" width="15.6640625" customWidth="1"/>
    <col min="7184" max="7184" width="27.5" customWidth="1"/>
    <col min="7185" max="7185" width="26.83203125" customWidth="1"/>
    <col min="7425" max="7425" width="22.5" customWidth="1"/>
    <col min="7426" max="7426" width="35" customWidth="1"/>
    <col min="7427" max="7427" width="34.5" customWidth="1"/>
    <col min="7428" max="7428" width="18" customWidth="1"/>
    <col min="7429" max="7429" width="37.1640625" customWidth="1"/>
    <col min="7430" max="7433" width="8.5" customWidth="1"/>
    <col min="7434" max="7436" width="20" customWidth="1"/>
    <col min="7437" max="7437" width="17.83203125" customWidth="1"/>
    <col min="7438" max="7438" width="18" customWidth="1"/>
    <col min="7439" max="7439" width="15.6640625" customWidth="1"/>
    <col min="7440" max="7440" width="27.5" customWidth="1"/>
    <col min="7441" max="7441" width="26.83203125" customWidth="1"/>
    <col min="7681" max="7681" width="22.5" customWidth="1"/>
    <col min="7682" max="7682" width="35" customWidth="1"/>
    <col min="7683" max="7683" width="34.5" customWidth="1"/>
    <col min="7684" max="7684" width="18" customWidth="1"/>
    <col min="7685" max="7685" width="37.1640625" customWidth="1"/>
    <col min="7686" max="7689" width="8.5" customWidth="1"/>
    <col min="7690" max="7692" width="20" customWidth="1"/>
    <col min="7693" max="7693" width="17.83203125" customWidth="1"/>
    <col min="7694" max="7694" width="18" customWidth="1"/>
    <col min="7695" max="7695" width="15.6640625" customWidth="1"/>
    <col min="7696" max="7696" width="27.5" customWidth="1"/>
    <col min="7697" max="7697" width="26.83203125" customWidth="1"/>
    <col min="7937" max="7937" width="22.5" customWidth="1"/>
    <col min="7938" max="7938" width="35" customWidth="1"/>
    <col min="7939" max="7939" width="34.5" customWidth="1"/>
    <col min="7940" max="7940" width="18" customWidth="1"/>
    <col min="7941" max="7941" width="37.1640625" customWidth="1"/>
    <col min="7942" max="7945" width="8.5" customWidth="1"/>
    <col min="7946" max="7948" width="20" customWidth="1"/>
    <col min="7949" max="7949" width="17.83203125" customWidth="1"/>
    <col min="7950" max="7950" width="18" customWidth="1"/>
    <col min="7951" max="7951" width="15.6640625" customWidth="1"/>
    <col min="7952" max="7952" width="27.5" customWidth="1"/>
    <col min="7953" max="7953" width="26.83203125" customWidth="1"/>
    <col min="8193" max="8193" width="22.5" customWidth="1"/>
    <col min="8194" max="8194" width="35" customWidth="1"/>
    <col min="8195" max="8195" width="34.5" customWidth="1"/>
    <col min="8196" max="8196" width="18" customWidth="1"/>
    <col min="8197" max="8197" width="37.1640625" customWidth="1"/>
    <col min="8198" max="8201" width="8.5" customWidth="1"/>
    <col min="8202" max="8204" width="20" customWidth="1"/>
    <col min="8205" max="8205" width="17.83203125" customWidth="1"/>
    <col min="8206" max="8206" width="18" customWidth="1"/>
    <col min="8207" max="8207" width="15.6640625" customWidth="1"/>
    <col min="8208" max="8208" width="27.5" customWidth="1"/>
    <col min="8209" max="8209" width="26.83203125" customWidth="1"/>
    <col min="8449" max="8449" width="22.5" customWidth="1"/>
    <col min="8450" max="8450" width="35" customWidth="1"/>
    <col min="8451" max="8451" width="34.5" customWidth="1"/>
    <col min="8452" max="8452" width="18" customWidth="1"/>
    <col min="8453" max="8453" width="37.1640625" customWidth="1"/>
    <col min="8454" max="8457" width="8.5" customWidth="1"/>
    <col min="8458" max="8460" width="20" customWidth="1"/>
    <col min="8461" max="8461" width="17.83203125" customWidth="1"/>
    <col min="8462" max="8462" width="18" customWidth="1"/>
    <col min="8463" max="8463" width="15.6640625" customWidth="1"/>
    <col min="8464" max="8464" width="27.5" customWidth="1"/>
    <col min="8465" max="8465" width="26.83203125" customWidth="1"/>
    <col min="8705" max="8705" width="22.5" customWidth="1"/>
    <col min="8706" max="8706" width="35" customWidth="1"/>
    <col min="8707" max="8707" width="34.5" customWidth="1"/>
    <col min="8708" max="8708" width="18" customWidth="1"/>
    <col min="8709" max="8709" width="37.1640625" customWidth="1"/>
    <col min="8710" max="8713" width="8.5" customWidth="1"/>
    <col min="8714" max="8716" width="20" customWidth="1"/>
    <col min="8717" max="8717" width="17.83203125" customWidth="1"/>
    <col min="8718" max="8718" width="18" customWidth="1"/>
    <col min="8719" max="8719" width="15.6640625" customWidth="1"/>
    <col min="8720" max="8720" width="27.5" customWidth="1"/>
    <col min="8721" max="8721" width="26.83203125" customWidth="1"/>
    <col min="8961" max="8961" width="22.5" customWidth="1"/>
    <col min="8962" max="8962" width="35" customWidth="1"/>
    <col min="8963" max="8963" width="34.5" customWidth="1"/>
    <col min="8964" max="8964" width="18" customWidth="1"/>
    <col min="8965" max="8965" width="37.1640625" customWidth="1"/>
    <col min="8966" max="8969" width="8.5" customWidth="1"/>
    <col min="8970" max="8972" width="20" customWidth="1"/>
    <col min="8973" max="8973" width="17.83203125" customWidth="1"/>
    <col min="8974" max="8974" width="18" customWidth="1"/>
    <col min="8975" max="8975" width="15.6640625" customWidth="1"/>
    <col min="8976" max="8976" width="27.5" customWidth="1"/>
    <col min="8977" max="8977" width="26.83203125" customWidth="1"/>
    <col min="9217" max="9217" width="22.5" customWidth="1"/>
    <col min="9218" max="9218" width="35" customWidth="1"/>
    <col min="9219" max="9219" width="34.5" customWidth="1"/>
    <col min="9220" max="9220" width="18" customWidth="1"/>
    <col min="9221" max="9221" width="37.1640625" customWidth="1"/>
    <col min="9222" max="9225" width="8.5" customWidth="1"/>
    <col min="9226" max="9228" width="20" customWidth="1"/>
    <col min="9229" max="9229" width="17.83203125" customWidth="1"/>
    <col min="9230" max="9230" width="18" customWidth="1"/>
    <col min="9231" max="9231" width="15.6640625" customWidth="1"/>
    <col min="9232" max="9232" width="27.5" customWidth="1"/>
    <col min="9233" max="9233" width="26.83203125" customWidth="1"/>
    <col min="9473" max="9473" width="22.5" customWidth="1"/>
    <col min="9474" max="9474" width="35" customWidth="1"/>
    <col min="9475" max="9475" width="34.5" customWidth="1"/>
    <col min="9476" max="9476" width="18" customWidth="1"/>
    <col min="9477" max="9477" width="37.1640625" customWidth="1"/>
    <col min="9478" max="9481" width="8.5" customWidth="1"/>
    <col min="9482" max="9484" width="20" customWidth="1"/>
    <col min="9485" max="9485" width="17.83203125" customWidth="1"/>
    <col min="9486" max="9486" width="18" customWidth="1"/>
    <col min="9487" max="9487" width="15.6640625" customWidth="1"/>
    <col min="9488" max="9488" width="27.5" customWidth="1"/>
    <col min="9489" max="9489" width="26.83203125" customWidth="1"/>
    <col min="9729" max="9729" width="22.5" customWidth="1"/>
    <col min="9730" max="9730" width="35" customWidth="1"/>
    <col min="9731" max="9731" width="34.5" customWidth="1"/>
    <col min="9732" max="9732" width="18" customWidth="1"/>
    <col min="9733" max="9733" width="37.1640625" customWidth="1"/>
    <col min="9734" max="9737" width="8.5" customWidth="1"/>
    <col min="9738" max="9740" width="20" customWidth="1"/>
    <col min="9741" max="9741" width="17.83203125" customWidth="1"/>
    <col min="9742" max="9742" width="18" customWidth="1"/>
    <col min="9743" max="9743" width="15.6640625" customWidth="1"/>
    <col min="9744" max="9744" width="27.5" customWidth="1"/>
    <col min="9745" max="9745" width="26.83203125" customWidth="1"/>
    <col min="9985" max="9985" width="22.5" customWidth="1"/>
    <col min="9986" max="9986" width="35" customWidth="1"/>
    <col min="9987" max="9987" width="34.5" customWidth="1"/>
    <col min="9988" max="9988" width="18" customWidth="1"/>
    <col min="9989" max="9989" width="37.1640625" customWidth="1"/>
    <col min="9990" max="9993" width="8.5" customWidth="1"/>
    <col min="9994" max="9996" width="20" customWidth="1"/>
    <col min="9997" max="9997" width="17.83203125" customWidth="1"/>
    <col min="9998" max="9998" width="18" customWidth="1"/>
    <col min="9999" max="9999" width="15.6640625" customWidth="1"/>
    <col min="10000" max="10000" width="27.5" customWidth="1"/>
    <col min="10001" max="10001" width="26.83203125" customWidth="1"/>
    <col min="10241" max="10241" width="22.5" customWidth="1"/>
    <col min="10242" max="10242" width="35" customWidth="1"/>
    <col min="10243" max="10243" width="34.5" customWidth="1"/>
    <col min="10244" max="10244" width="18" customWidth="1"/>
    <col min="10245" max="10245" width="37.1640625" customWidth="1"/>
    <col min="10246" max="10249" width="8.5" customWidth="1"/>
    <col min="10250" max="10252" width="20" customWidth="1"/>
    <col min="10253" max="10253" width="17.83203125" customWidth="1"/>
    <col min="10254" max="10254" width="18" customWidth="1"/>
    <col min="10255" max="10255" width="15.6640625" customWidth="1"/>
    <col min="10256" max="10256" width="27.5" customWidth="1"/>
    <col min="10257" max="10257" width="26.83203125" customWidth="1"/>
    <col min="10497" max="10497" width="22.5" customWidth="1"/>
    <col min="10498" max="10498" width="35" customWidth="1"/>
    <col min="10499" max="10499" width="34.5" customWidth="1"/>
    <col min="10500" max="10500" width="18" customWidth="1"/>
    <col min="10501" max="10501" width="37.1640625" customWidth="1"/>
    <col min="10502" max="10505" width="8.5" customWidth="1"/>
    <col min="10506" max="10508" width="20" customWidth="1"/>
    <col min="10509" max="10509" width="17.83203125" customWidth="1"/>
    <col min="10510" max="10510" width="18" customWidth="1"/>
    <col min="10511" max="10511" width="15.6640625" customWidth="1"/>
    <col min="10512" max="10512" width="27.5" customWidth="1"/>
    <col min="10513" max="10513" width="26.83203125" customWidth="1"/>
    <col min="10753" max="10753" width="22.5" customWidth="1"/>
    <col min="10754" max="10754" width="35" customWidth="1"/>
    <col min="10755" max="10755" width="34.5" customWidth="1"/>
    <col min="10756" max="10756" width="18" customWidth="1"/>
    <col min="10757" max="10757" width="37.1640625" customWidth="1"/>
    <col min="10758" max="10761" width="8.5" customWidth="1"/>
    <col min="10762" max="10764" width="20" customWidth="1"/>
    <col min="10765" max="10765" width="17.83203125" customWidth="1"/>
    <col min="10766" max="10766" width="18" customWidth="1"/>
    <col min="10767" max="10767" width="15.6640625" customWidth="1"/>
    <col min="10768" max="10768" width="27.5" customWidth="1"/>
    <col min="10769" max="10769" width="26.83203125" customWidth="1"/>
    <col min="11009" max="11009" width="22.5" customWidth="1"/>
    <col min="11010" max="11010" width="35" customWidth="1"/>
    <col min="11011" max="11011" width="34.5" customWidth="1"/>
    <col min="11012" max="11012" width="18" customWidth="1"/>
    <col min="11013" max="11013" width="37.1640625" customWidth="1"/>
    <col min="11014" max="11017" width="8.5" customWidth="1"/>
    <col min="11018" max="11020" width="20" customWidth="1"/>
    <col min="11021" max="11021" width="17.83203125" customWidth="1"/>
    <col min="11022" max="11022" width="18" customWidth="1"/>
    <col min="11023" max="11023" width="15.6640625" customWidth="1"/>
    <col min="11024" max="11024" width="27.5" customWidth="1"/>
    <col min="11025" max="11025" width="26.83203125" customWidth="1"/>
    <col min="11265" max="11265" width="22.5" customWidth="1"/>
    <col min="11266" max="11266" width="35" customWidth="1"/>
    <col min="11267" max="11267" width="34.5" customWidth="1"/>
    <col min="11268" max="11268" width="18" customWidth="1"/>
    <col min="11269" max="11269" width="37.1640625" customWidth="1"/>
    <col min="11270" max="11273" width="8.5" customWidth="1"/>
    <col min="11274" max="11276" width="20" customWidth="1"/>
    <col min="11277" max="11277" width="17.83203125" customWidth="1"/>
    <col min="11278" max="11278" width="18" customWidth="1"/>
    <col min="11279" max="11279" width="15.6640625" customWidth="1"/>
    <col min="11280" max="11280" width="27.5" customWidth="1"/>
    <col min="11281" max="11281" width="26.83203125" customWidth="1"/>
    <col min="11521" max="11521" width="22.5" customWidth="1"/>
    <col min="11522" max="11522" width="35" customWidth="1"/>
    <col min="11523" max="11523" width="34.5" customWidth="1"/>
    <col min="11524" max="11524" width="18" customWidth="1"/>
    <col min="11525" max="11525" width="37.1640625" customWidth="1"/>
    <col min="11526" max="11529" width="8.5" customWidth="1"/>
    <col min="11530" max="11532" width="20" customWidth="1"/>
    <col min="11533" max="11533" width="17.83203125" customWidth="1"/>
    <col min="11534" max="11534" width="18" customWidth="1"/>
    <col min="11535" max="11535" width="15.6640625" customWidth="1"/>
    <col min="11536" max="11536" width="27.5" customWidth="1"/>
    <col min="11537" max="11537" width="26.83203125" customWidth="1"/>
    <col min="11777" max="11777" width="22.5" customWidth="1"/>
    <col min="11778" max="11778" width="35" customWidth="1"/>
    <col min="11779" max="11779" width="34.5" customWidth="1"/>
    <col min="11780" max="11780" width="18" customWidth="1"/>
    <col min="11781" max="11781" width="37.1640625" customWidth="1"/>
    <col min="11782" max="11785" width="8.5" customWidth="1"/>
    <col min="11786" max="11788" width="20" customWidth="1"/>
    <col min="11789" max="11789" width="17.83203125" customWidth="1"/>
    <col min="11790" max="11790" width="18" customWidth="1"/>
    <col min="11791" max="11791" width="15.6640625" customWidth="1"/>
    <col min="11792" max="11792" width="27.5" customWidth="1"/>
    <col min="11793" max="11793" width="26.83203125" customWidth="1"/>
    <col min="12033" max="12033" width="22.5" customWidth="1"/>
    <col min="12034" max="12034" width="35" customWidth="1"/>
    <col min="12035" max="12035" width="34.5" customWidth="1"/>
    <col min="12036" max="12036" width="18" customWidth="1"/>
    <col min="12037" max="12037" width="37.1640625" customWidth="1"/>
    <col min="12038" max="12041" width="8.5" customWidth="1"/>
    <col min="12042" max="12044" width="20" customWidth="1"/>
    <col min="12045" max="12045" width="17.83203125" customWidth="1"/>
    <col min="12046" max="12046" width="18" customWidth="1"/>
    <col min="12047" max="12047" width="15.6640625" customWidth="1"/>
    <col min="12048" max="12048" width="27.5" customWidth="1"/>
    <col min="12049" max="12049" width="26.83203125" customWidth="1"/>
    <col min="12289" max="12289" width="22.5" customWidth="1"/>
    <col min="12290" max="12290" width="35" customWidth="1"/>
    <col min="12291" max="12291" width="34.5" customWidth="1"/>
    <col min="12292" max="12292" width="18" customWidth="1"/>
    <col min="12293" max="12293" width="37.1640625" customWidth="1"/>
    <col min="12294" max="12297" width="8.5" customWidth="1"/>
    <col min="12298" max="12300" width="20" customWidth="1"/>
    <col min="12301" max="12301" width="17.83203125" customWidth="1"/>
    <col min="12302" max="12302" width="18" customWidth="1"/>
    <col min="12303" max="12303" width="15.6640625" customWidth="1"/>
    <col min="12304" max="12304" width="27.5" customWidth="1"/>
    <col min="12305" max="12305" width="26.83203125" customWidth="1"/>
    <col min="12545" max="12545" width="22.5" customWidth="1"/>
    <col min="12546" max="12546" width="35" customWidth="1"/>
    <col min="12547" max="12547" width="34.5" customWidth="1"/>
    <col min="12548" max="12548" width="18" customWidth="1"/>
    <col min="12549" max="12549" width="37.1640625" customWidth="1"/>
    <col min="12550" max="12553" width="8.5" customWidth="1"/>
    <col min="12554" max="12556" width="20" customWidth="1"/>
    <col min="12557" max="12557" width="17.83203125" customWidth="1"/>
    <col min="12558" max="12558" width="18" customWidth="1"/>
    <col min="12559" max="12559" width="15.6640625" customWidth="1"/>
    <col min="12560" max="12560" width="27.5" customWidth="1"/>
    <col min="12561" max="12561" width="26.83203125" customWidth="1"/>
    <col min="12801" max="12801" width="22.5" customWidth="1"/>
    <col min="12802" max="12802" width="35" customWidth="1"/>
    <col min="12803" max="12803" width="34.5" customWidth="1"/>
    <col min="12804" max="12804" width="18" customWidth="1"/>
    <col min="12805" max="12805" width="37.1640625" customWidth="1"/>
    <col min="12806" max="12809" width="8.5" customWidth="1"/>
    <col min="12810" max="12812" width="20" customWidth="1"/>
    <col min="12813" max="12813" width="17.83203125" customWidth="1"/>
    <col min="12814" max="12814" width="18" customWidth="1"/>
    <col min="12815" max="12815" width="15.6640625" customWidth="1"/>
    <col min="12816" max="12816" width="27.5" customWidth="1"/>
    <col min="12817" max="12817" width="26.83203125" customWidth="1"/>
    <col min="13057" max="13057" width="22.5" customWidth="1"/>
    <col min="13058" max="13058" width="35" customWidth="1"/>
    <col min="13059" max="13059" width="34.5" customWidth="1"/>
    <col min="13060" max="13060" width="18" customWidth="1"/>
    <col min="13061" max="13061" width="37.1640625" customWidth="1"/>
    <col min="13062" max="13065" width="8.5" customWidth="1"/>
    <col min="13066" max="13068" width="20" customWidth="1"/>
    <col min="13069" max="13069" width="17.83203125" customWidth="1"/>
    <col min="13070" max="13070" width="18" customWidth="1"/>
    <col min="13071" max="13071" width="15.6640625" customWidth="1"/>
    <col min="13072" max="13072" width="27.5" customWidth="1"/>
    <col min="13073" max="13073" width="26.83203125" customWidth="1"/>
    <col min="13313" max="13313" width="22.5" customWidth="1"/>
    <col min="13314" max="13314" width="35" customWidth="1"/>
    <col min="13315" max="13315" width="34.5" customWidth="1"/>
    <col min="13316" max="13316" width="18" customWidth="1"/>
    <col min="13317" max="13317" width="37.1640625" customWidth="1"/>
    <col min="13318" max="13321" width="8.5" customWidth="1"/>
    <col min="13322" max="13324" width="20" customWidth="1"/>
    <col min="13325" max="13325" width="17.83203125" customWidth="1"/>
    <col min="13326" max="13326" width="18" customWidth="1"/>
    <col min="13327" max="13327" width="15.6640625" customWidth="1"/>
    <col min="13328" max="13328" width="27.5" customWidth="1"/>
    <col min="13329" max="13329" width="26.83203125" customWidth="1"/>
    <col min="13569" max="13569" width="22.5" customWidth="1"/>
    <col min="13570" max="13570" width="35" customWidth="1"/>
    <col min="13571" max="13571" width="34.5" customWidth="1"/>
    <col min="13572" max="13572" width="18" customWidth="1"/>
    <col min="13573" max="13573" width="37.1640625" customWidth="1"/>
    <col min="13574" max="13577" width="8.5" customWidth="1"/>
    <col min="13578" max="13580" width="20" customWidth="1"/>
    <col min="13581" max="13581" width="17.83203125" customWidth="1"/>
    <col min="13582" max="13582" width="18" customWidth="1"/>
    <col min="13583" max="13583" width="15.6640625" customWidth="1"/>
    <col min="13584" max="13584" width="27.5" customWidth="1"/>
    <col min="13585" max="13585" width="26.83203125" customWidth="1"/>
    <col min="13825" max="13825" width="22.5" customWidth="1"/>
    <col min="13826" max="13826" width="35" customWidth="1"/>
    <col min="13827" max="13827" width="34.5" customWidth="1"/>
    <col min="13828" max="13828" width="18" customWidth="1"/>
    <col min="13829" max="13829" width="37.1640625" customWidth="1"/>
    <col min="13830" max="13833" width="8.5" customWidth="1"/>
    <col min="13834" max="13836" width="20" customWidth="1"/>
    <col min="13837" max="13837" width="17.83203125" customWidth="1"/>
    <col min="13838" max="13838" width="18" customWidth="1"/>
    <col min="13839" max="13839" width="15.6640625" customWidth="1"/>
    <col min="13840" max="13840" width="27.5" customWidth="1"/>
    <col min="13841" max="13841" width="26.83203125" customWidth="1"/>
    <col min="14081" max="14081" width="22.5" customWidth="1"/>
    <col min="14082" max="14082" width="35" customWidth="1"/>
    <col min="14083" max="14083" width="34.5" customWidth="1"/>
    <col min="14084" max="14084" width="18" customWidth="1"/>
    <col min="14085" max="14085" width="37.1640625" customWidth="1"/>
    <col min="14086" max="14089" width="8.5" customWidth="1"/>
    <col min="14090" max="14092" width="20" customWidth="1"/>
    <col min="14093" max="14093" width="17.83203125" customWidth="1"/>
    <col min="14094" max="14094" width="18" customWidth="1"/>
    <col min="14095" max="14095" width="15.6640625" customWidth="1"/>
    <col min="14096" max="14096" width="27.5" customWidth="1"/>
    <col min="14097" max="14097" width="26.83203125" customWidth="1"/>
    <col min="14337" max="14337" width="22.5" customWidth="1"/>
    <col min="14338" max="14338" width="35" customWidth="1"/>
    <col min="14339" max="14339" width="34.5" customWidth="1"/>
    <col min="14340" max="14340" width="18" customWidth="1"/>
    <col min="14341" max="14341" width="37.1640625" customWidth="1"/>
    <col min="14342" max="14345" width="8.5" customWidth="1"/>
    <col min="14346" max="14348" width="20" customWidth="1"/>
    <col min="14349" max="14349" width="17.83203125" customWidth="1"/>
    <col min="14350" max="14350" width="18" customWidth="1"/>
    <col min="14351" max="14351" width="15.6640625" customWidth="1"/>
    <col min="14352" max="14352" width="27.5" customWidth="1"/>
    <col min="14353" max="14353" width="26.83203125" customWidth="1"/>
    <col min="14593" max="14593" width="22.5" customWidth="1"/>
    <col min="14594" max="14594" width="35" customWidth="1"/>
    <col min="14595" max="14595" width="34.5" customWidth="1"/>
    <col min="14596" max="14596" width="18" customWidth="1"/>
    <col min="14597" max="14597" width="37.1640625" customWidth="1"/>
    <col min="14598" max="14601" width="8.5" customWidth="1"/>
    <col min="14602" max="14604" width="20" customWidth="1"/>
    <col min="14605" max="14605" width="17.83203125" customWidth="1"/>
    <col min="14606" max="14606" width="18" customWidth="1"/>
    <col min="14607" max="14607" width="15.6640625" customWidth="1"/>
    <col min="14608" max="14608" width="27.5" customWidth="1"/>
    <col min="14609" max="14609" width="26.83203125" customWidth="1"/>
    <col min="14849" max="14849" width="22.5" customWidth="1"/>
    <col min="14850" max="14850" width="35" customWidth="1"/>
    <col min="14851" max="14851" width="34.5" customWidth="1"/>
    <col min="14852" max="14852" width="18" customWidth="1"/>
    <col min="14853" max="14853" width="37.1640625" customWidth="1"/>
    <col min="14854" max="14857" width="8.5" customWidth="1"/>
    <col min="14858" max="14860" width="20" customWidth="1"/>
    <col min="14861" max="14861" width="17.83203125" customWidth="1"/>
    <col min="14862" max="14862" width="18" customWidth="1"/>
    <col min="14863" max="14863" width="15.6640625" customWidth="1"/>
    <col min="14864" max="14864" width="27.5" customWidth="1"/>
    <col min="14865" max="14865" width="26.83203125" customWidth="1"/>
    <col min="15105" max="15105" width="22.5" customWidth="1"/>
    <col min="15106" max="15106" width="35" customWidth="1"/>
    <col min="15107" max="15107" width="34.5" customWidth="1"/>
    <col min="15108" max="15108" width="18" customWidth="1"/>
    <col min="15109" max="15109" width="37.1640625" customWidth="1"/>
    <col min="15110" max="15113" width="8.5" customWidth="1"/>
    <col min="15114" max="15116" width="20" customWidth="1"/>
    <col min="15117" max="15117" width="17.83203125" customWidth="1"/>
    <col min="15118" max="15118" width="18" customWidth="1"/>
    <col min="15119" max="15119" width="15.6640625" customWidth="1"/>
    <col min="15120" max="15120" width="27.5" customWidth="1"/>
    <col min="15121" max="15121" width="26.83203125" customWidth="1"/>
    <col min="15361" max="15361" width="22.5" customWidth="1"/>
    <col min="15362" max="15362" width="35" customWidth="1"/>
    <col min="15363" max="15363" width="34.5" customWidth="1"/>
    <col min="15364" max="15364" width="18" customWidth="1"/>
    <col min="15365" max="15365" width="37.1640625" customWidth="1"/>
    <col min="15366" max="15369" width="8.5" customWidth="1"/>
    <col min="15370" max="15372" width="20" customWidth="1"/>
    <col min="15373" max="15373" width="17.83203125" customWidth="1"/>
    <col min="15374" max="15374" width="18" customWidth="1"/>
    <col min="15375" max="15375" width="15.6640625" customWidth="1"/>
    <col min="15376" max="15376" width="27.5" customWidth="1"/>
    <col min="15377" max="15377" width="26.83203125" customWidth="1"/>
    <col min="15617" max="15617" width="22.5" customWidth="1"/>
    <col min="15618" max="15618" width="35" customWidth="1"/>
    <col min="15619" max="15619" width="34.5" customWidth="1"/>
    <col min="15620" max="15620" width="18" customWidth="1"/>
    <col min="15621" max="15621" width="37.1640625" customWidth="1"/>
    <col min="15622" max="15625" width="8.5" customWidth="1"/>
    <col min="15626" max="15628" width="20" customWidth="1"/>
    <col min="15629" max="15629" width="17.83203125" customWidth="1"/>
    <col min="15630" max="15630" width="18" customWidth="1"/>
    <col min="15631" max="15631" width="15.6640625" customWidth="1"/>
    <col min="15632" max="15632" width="27.5" customWidth="1"/>
    <col min="15633" max="15633" width="26.83203125" customWidth="1"/>
    <col min="15873" max="15873" width="22.5" customWidth="1"/>
    <col min="15874" max="15874" width="35" customWidth="1"/>
    <col min="15875" max="15875" width="34.5" customWidth="1"/>
    <col min="15876" max="15876" width="18" customWidth="1"/>
    <col min="15877" max="15877" width="37.1640625" customWidth="1"/>
    <col min="15878" max="15881" width="8.5" customWidth="1"/>
    <col min="15882" max="15884" width="20" customWidth="1"/>
    <col min="15885" max="15885" width="17.83203125" customWidth="1"/>
    <col min="15886" max="15886" width="18" customWidth="1"/>
    <col min="15887" max="15887" width="15.6640625" customWidth="1"/>
    <col min="15888" max="15888" width="27.5" customWidth="1"/>
    <col min="15889" max="15889" width="26.83203125" customWidth="1"/>
    <col min="16129" max="16129" width="22.5" customWidth="1"/>
    <col min="16130" max="16130" width="35" customWidth="1"/>
    <col min="16131" max="16131" width="34.5" customWidth="1"/>
    <col min="16132" max="16132" width="18" customWidth="1"/>
    <col min="16133" max="16133" width="37.1640625" customWidth="1"/>
    <col min="16134" max="16137" width="8.5" customWidth="1"/>
    <col min="16138" max="16140" width="20" customWidth="1"/>
    <col min="16141" max="16141" width="17.83203125" customWidth="1"/>
    <col min="16142" max="16142" width="18" customWidth="1"/>
    <col min="16143" max="16143" width="15.6640625" customWidth="1"/>
    <col min="16144" max="16144" width="27.5" customWidth="1"/>
    <col min="16145" max="16145" width="26.83203125" customWidth="1"/>
  </cols>
  <sheetData>
    <row r="1" spans="1:18" ht="31.25" customHeight="1">
      <c r="A1" s="1305" t="s">
        <v>1715</v>
      </c>
      <c r="B1" s="1305"/>
      <c r="C1" s="1306"/>
      <c r="D1" s="1307"/>
      <c r="E1" s="1307"/>
      <c r="F1" s="1307"/>
      <c r="G1" s="1307"/>
      <c r="H1" s="1307"/>
      <c r="I1" s="1307"/>
      <c r="J1" s="1307"/>
      <c r="K1" s="1307"/>
      <c r="L1" s="1307"/>
      <c r="M1" s="1307"/>
      <c r="N1" s="1307"/>
      <c r="O1" s="1307"/>
      <c r="P1" s="1307"/>
      <c r="Q1" s="1308"/>
    </row>
    <row r="2" spans="1:18" ht="31.25" customHeight="1">
      <c r="A2" s="1305" t="s">
        <v>1716</v>
      </c>
      <c r="B2" s="1305"/>
      <c r="C2" s="1306"/>
      <c r="D2" s="1307"/>
      <c r="E2" s="1307"/>
      <c r="F2" s="1307"/>
      <c r="G2" s="1307"/>
      <c r="H2" s="1307"/>
      <c r="I2" s="1307"/>
      <c r="J2" s="1307"/>
      <c r="K2" s="1307"/>
      <c r="L2" s="1307"/>
      <c r="M2" s="1307"/>
      <c r="N2" s="1307"/>
      <c r="O2" s="1307"/>
      <c r="P2" s="1307"/>
      <c r="Q2" s="1308"/>
    </row>
    <row r="3" spans="1:18" ht="31.25" customHeight="1">
      <c r="A3" s="1305" t="s">
        <v>1717</v>
      </c>
      <c r="B3" s="1305"/>
      <c r="C3" s="1306"/>
      <c r="D3" s="1307"/>
      <c r="E3" s="1307"/>
      <c r="F3" s="1307"/>
      <c r="G3" s="1307"/>
      <c r="H3" s="1307"/>
      <c r="I3" s="1307"/>
      <c r="J3" s="1307"/>
      <c r="K3" s="1307"/>
      <c r="L3" s="1307"/>
      <c r="M3" s="1307"/>
      <c r="N3" s="1307"/>
      <c r="O3" s="1307"/>
      <c r="P3" s="1307"/>
      <c r="Q3" s="1308"/>
    </row>
    <row r="4" spans="1:18" ht="31.25" customHeight="1">
      <c r="A4" s="1305" t="s">
        <v>1718</v>
      </c>
      <c r="B4" s="1305"/>
      <c r="C4" s="1306"/>
      <c r="D4" s="1307"/>
      <c r="E4" s="1307"/>
      <c r="F4" s="1307"/>
      <c r="G4" s="1307"/>
      <c r="H4" s="1307"/>
      <c r="I4" s="1307"/>
      <c r="J4" s="1307"/>
      <c r="K4" s="1307"/>
      <c r="L4" s="1307"/>
      <c r="M4" s="1307"/>
      <c r="N4" s="1307"/>
      <c r="O4" s="1307"/>
      <c r="P4" s="1307"/>
      <c r="Q4" s="1308"/>
    </row>
    <row r="5" spans="1:18" ht="31.25" customHeight="1">
      <c r="A5" s="1305" t="s">
        <v>1719</v>
      </c>
      <c r="B5" s="1305"/>
      <c r="C5" s="1306"/>
      <c r="D5" s="1307"/>
      <c r="E5" s="1307"/>
      <c r="F5" s="1307"/>
      <c r="G5" s="1307"/>
      <c r="H5" s="1307"/>
      <c r="I5" s="1307"/>
      <c r="J5" s="1307"/>
      <c r="K5" s="1307"/>
      <c r="L5" s="1307"/>
      <c r="M5" s="1307"/>
      <c r="N5" s="1307"/>
      <c r="O5" s="1307"/>
      <c r="P5" s="1307"/>
      <c r="Q5" s="1308"/>
    </row>
    <row r="6" spans="1:18">
      <c r="D6" s="793"/>
      <c r="E6" s="793"/>
      <c r="F6" s="793"/>
      <c r="G6" s="793"/>
      <c r="H6" s="793"/>
      <c r="I6" s="793"/>
      <c r="N6" s="793"/>
      <c r="P6" s="793"/>
    </row>
    <row r="7" spans="1:18" ht="33.75" customHeight="1">
      <c r="A7" s="1309"/>
      <c r="B7" s="1310" t="s">
        <v>1720</v>
      </c>
      <c r="C7" s="1312" t="s">
        <v>1721</v>
      </c>
      <c r="D7" s="1313"/>
      <c r="E7" s="1314"/>
      <c r="F7" s="1315" t="s">
        <v>1722</v>
      </c>
      <c r="G7" s="1316"/>
      <c r="H7" s="1316"/>
      <c r="I7" s="1316"/>
      <c r="J7" s="1317"/>
      <c r="K7" s="1318" t="s">
        <v>1723</v>
      </c>
      <c r="L7" s="1318" t="s">
        <v>1724</v>
      </c>
      <c r="M7" s="1310" t="s">
        <v>1725</v>
      </c>
      <c r="N7" s="1310" t="s">
        <v>1726</v>
      </c>
      <c r="O7" s="1310" t="s">
        <v>1727</v>
      </c>
      <c r="P7" s="1310" t="s">
        <v>1728</v>
      </c>
      <c r="Q7" s="1320" t="s">
        <v>1729</v>
      </c>
    </row>
    <row r="8" spans="1:18" ht="69" customHeight="1">
      <c r="A8" s="1309"/>
      <c r="B8" s="1311"/>
      <c r="C8" s="794" t="s">
        <v>1730</v>
      </c>
      <c r="D8" s="794" t="s">
        <v>1731</v>
      </c>
      <c r="E8" s="794" t="s">
        <v>1732</v>
      </c>
      <c r="F8" s="795" t="s">
        <v>1733</v>
      </c>
      <c r="G8" s="795" t="s">
        <v>1734</v>
      </c>
      <c r="H8" s="795" t="s">
        <v>1735</v>
      </c>
      <c r="I8" s="795" t="s">
        <v>1736</v>
      </c>
      <c r="J8" s="795" t="s">
        <v>1737</v>
      </c>
      <c r="K8" s="1319"/>
      <c r="L8" s="1319"/>
      <c r="M8" s="1311"/>
      <c r="N8" s="1311"/>
      <c r="O8" s="1311"/>
      <c r="P8" s="1311"/>
      <c r="Q8" s="1320"/>
    </row>
    <row r="9" spans="1:18" s="799" customFormat="1" ht="96" customHeight="1">
      <c r="A9" s="1303" t="s">
        <v>1738</v>
      </c>
      <c r="B9" s="1299"/>
      <c r="C9" s="1299"/>
      <c r="D9" s="1299"/>
      <c r="E9" s="796" t="s">
        <v>1739</v>
      </c>
      <c r="F9" s="797"/>
      <c r="G9" s="797"/>
      <c r="H9" s="797"/>
      <c r="I9" s="797"/>
      <c r="J9" s="1299"/>
      <c r="K9" s="797"/>
      <c r="L9" s="797"/>
      <c r="M9" s="1297"/>
      <c r="N9" s="1299"/>
      <c r="O9" s="1299"/>
      <c r="P9" s="1299"/>
      <c r="Q9" s="1301"/>
      <c r="R9" s="798"/>
    </row>
    <row r="10" spans="1:18" s="799" customFormat="1" ht="91.5" customHeight="1">
      <c r="A10" s="1304"/>
      <c r="B10" s="1300"/>
      <c r="C10" s="1300"/>
      <c r="D10" s="1300"/>
      <c r="E10" s="796" t="s">
        <v>1740</v>
      </c>
      <c r="F10" s="797"/>
      <c r="G10" s="797"/>
      <c r="H10" s="797"/>
      <c r="I10" s="797"/>
      <c r="J10" s="1300"/>
      <c r="K10" s="800"/>
      <c r="L10" s="800"/>
      <c r="M10" s="1298"/>
      <c r="N10" s="1300"/>
      <c r="O10" s="1300"/>
      <c r="P10" s="1300"/>
      <c r="Q10" s="1302"/>
      <c r="R10" s="798"/>
    </row>
    <row r="11" spans="1:18" s="799" customFormat="1" ht="87.75" customHeight="1">
      <c r="A11" s="1303" t="s">
        <v>1741</v>
      </c>
      <c r="B11" s="1299"/>
      <c r="C11" s="1299"/>
      <c r="D11" s="1299"/>
      <c r="E11" s="796" t="s">
        <v>1739</v>
      </c>
      <c r="F11" s="801"/>
      <c r="G11" s="801"/>
      <c r="H11" s="801"/>
      <c r="I11" s="801"/>
      <c r="J11" s="1299"/>
      <c r="K11" s="797"/>
      <c r="L11" s="797"/>
      <c r="M11" s="1297"/>
      <c r="N11" s="1299"/>
      <c r="O11" s="1299"/>
      <c r="P11" s="1299"/>
      <c r="Q11" s="1301"/>
      <c r="R11" s="798"/>
    </row>
    <row r="12" spans="1:18" s="799" customFormat="1" ht="97.5" customHeight="1">
      <c r="A12" s="1304"/>
      <c r="B12" s="1300"/>
      <c r="C12" s="1300"/>
      <c r="D12" s="1300"/>
      <c r="E12" s="796" t="s">
        <v>1740</v>
      </c>
      <c r="F12" s="801"/>
      <c r="G12" s="801"/>
      <c r="H12" s="801"/>
      <c r="I12" s="801"/>
      <c r="J12" s="1300"/>
      <c r="K12" s="800"/>
      <c r="L12" s="800"/>
      <c r="M12" s="1298"/>
      <c r="N12" s="1300"/>
      <c r="O12" s="1300"/>
      <c r="P12" s="1300"/>
      <c r="Q12" s="1302"/>
      <c r="R12" s="798"/>
    </row>
    <row r="13" spans="1:18" s="799" customFormat="1" ht="93.75" customHeight="1">
      <c r="A13" s="1303" t="s">
        <v>1742</v>
      </c>
      <c r="B13" s="1299"/>
      <c r="C13" s="1299"/>
      <c r="D13" s="1299"/>
      <c r="E13" s="796" t="s">
        <v>1739</v>
      </c>
      <c r="F13" s="802"/>
      <c r="G13" s="802"/>
      <c r="H13" s="802"/>
      <c r="I13" s="802"/>
      <c r="J13" s="1299"/>
      <c r="K13" s="797"/>
      <c r="L13" s="797"/>
      <c r="M13" s="1297"/>
      <c r="N13" s="1299"/>
      <c r="O13" s="1299"/>
      <c r="P13" s="1299"/>
      <c r="Q13" s="1301"/>
      <c r="R13" s="798"/>
    </row>
    <row r="14" spans="1:18" s="799" customFormat="1" ht="86.25" customHeight="1">
      <c r="A14" s="1304"/>
      <c r="B14" s="1300"/>
      <c r="C14" s="1300"/>
      <c r="D14" s="1300"/>
      <c r="E14" s="796" t="s">
        <v>1740</v>
      </c>
      <c r="F14" s="802"/>
      <c r="G14" s="802"/>
      <c r="H14" s="802"/>
      <c r="I14" s="802"/>
      <c r="J14" s="1300"/>
      <c r="K14" s="800"/>
      <c r="L14" s="800"/>
      <c r="M14" s="1298"/>
      <c r="N14" s="1300"/>
      <c r="O14" s="1300"/>
      <c r="P14" s="1300"/>
      <c r="Q14" s="1302"/>
      <c r="R14" s="798"/>
    </row>
    <row r="15" spans="1:18" s="799" customFormat="1" ht="96" customHeight="1">
      <c r="A15" s="1303" t="s">
        <v>1743</v>
      </c>
      <c r="B15" s="1299"/>
      <c r="C15" s="1299"/>
      <c r="D15" s="1299"/>
      <c r="E15" s="796" t="s">
        <v>1739</v>
      </c>
      <c r="F15" s="802"/>
      <c r="G15" s="802"/>
      <c r="H15" s="802"/>
      <c r="I15" s="802"/>
      <c r="J15" s="1299"/>
      <c r="K15" s="797"/>
      <c r="L15" s="797"/>
      <c r="M15" s="1297"/>
      <c r="N15" s="1299"/>
      <c r="O15" s="1299"/>
      <c r="P15" s="1299"/>
      <c r="Q15" s="1301"/>
      <c r="R15" s="798"/>
    </row>
    <row r="16" spans="1:18" s="799" customFormat="1" ht="99.75" customHeight="1">
      <c r="A16" s="1304"/>
      <c r="B16" s="1300"/>
      <c r="C16" s="1300"/>
      <c r="D16" s="1300"/>
      <c r="E16" s="796" t="s">
        <v>1740</v>
      </c>
      <c r="F16" s="802"/>
      <c r="G16" s="802"/>
      <c r="H16" s="802"/>
      <c r="I16" s="802"/>
      <c r="J16" s="1300"/>
      <c r="K16" s="800"/>
      <c r="L16" s="800"/>
      <c r="M16" s="1298"/>
      <c r="N16" s="1300"/>
      <c r="O16" s="1300"/>
      <c r="P16" s="1300"/>
      <c r="Q16" s="1302"/>
      <c r="R16" s="798"/>
    </row>
    <row r="18" spans="1:10" s="804" customFormat="1" ht="21">
      <c r="A18" s="803" t="s">
        <v>1744</v>
      </c>
    </row>
    <row r="19" spans="1:10" s="804" customFormat="1" ht="21">
      <c r="A19" s="803" t="s">
        <v>1745</v>
      </c>
      <c r="B19" s="803"/>
      <c r="C19" s="803"/>
      <c r="D19" s="803"/>
      <c r="E19" s="803"/>
    </row>
    <row r="20" spans="1:10" s="804" customFormat="1" ht="21">
      <c r="A20" s="803" t="s">
        <v>1746</v>
      </c>
      <c r="B20" s="803"/>
      <c r="C20" s="803"/>
      <c r="D20" s="803"/>
      <c r="E20" s="803"/>
    </row>
    <row r="21" spans="1:10" s="804" customFormat="1" ht="21">
      <c r="A21" s="805" t="s">
        <v>1983</v>
      </c>
      <c r="B21" s="805"/>
      <c r="C21" s="805"/>
      <c r="D21" s="805"/>
      <c r="E21" s="805"/>
      <c r="F21" s="805"/>
      <c r="G21" s="805"/>
      <c r="H21" s="805"/>
      <c r="I21" s="805"/>
      <c r="J21" s="805"/>
    </row>
    <row r="25" spans="1:10" ht="27" customHeight="1"/>
  </sheetData>
  <mergeCells count="61">
    <mergeCell ref="A1:B1"/>
    <mergeCell ref="C1:Q1"/>
    <mergeCell ref="A2:B2"/>
    <mergeCell ref="C2:Q2"/>
    <mergeCell ref="A3:B3"/>
    <mergeCell ref="C3:Q3"/>
    <mergeCell ref="A4:B4"/>
    <mergeCell ref="C4:Q4"/>
    <mergeCell ref="A5:B5"/>
    <mergeCell ref="C5:Q5"/>
    <mergeCell ref="A7:A8"/>
    <mergeCell ref="B7:B8"/>
    <mergeCell ref="C7:E7"/>
    <mergeCell ref="F7:J7"/>
    <mergeCell ref="K7:K8"/>
    <mergeCell ref="L7:L8"/>
    <mergeCell ref="M7:M8"/>
    <mergeCell ref="N7:N8"/>
    <mergeCell ref="O7:O8"/>
    <mergeCell ref="P7:P8"/>
    <mergeCell ref="Q7:Q8"/>
    <mergeCell ref="A9:A10"/>
    <mergeCell ref="B9:B10"/>
    <mergeCell ref="C9:C10"/>
    <mergeCell ref="D9:D10"/>
    <mergeCell ref="J9:J10"/>
    <mergeCell ref="A11:A12"/>
    <mergeCell ref="B11:B12"/>
    <mergeCell ref="C11:C12"/>
    <mergeCell ref="D11:D12"/>
    <mergeCell ref="J11:J12"/>
    <mergeCell ref="M9:M10"/>
    <mergeCell ref="N9:N10"/>
    <mergeCell ref="O9:O10"/>
    <mergeCell ref="P9:P10"/>
    <mergeCell ref="Q9:Q10"/>
    <mergeCell ref="A13:A14"/>
    <mergeCell ref="B13:B14"/>
    <mergeCell ref="C13:C14"/>
    <mergeCell ref="D13:D14"/>
    <mergeCell ref="J13:J14"/>
    <mergeCell ref="M11:M12"/>
    <mergeCell ref="N11:N12"/>
    <mergeCell ref="O11:O12"/>
    <mergeCell ref="P11:P12"/>
    <mergeCell ref="Q11:Q12"/>
    <mergeCell ref="A15:A16"/>
    <mergeCell ref="B15:B16"/>
    <mergeCell ref="C15:C16"/>
    <mergeCell ref="D15:D16"/>
    <mergeCell ref="J15:J16"/>
    <mergeCell ref="M13:M14"/>
    <mergeCell ref="N13:N14"/>
    <mergeCell ref="O13:O14"/>
    <mergeCell ref="P13:P14"/>
    <mergeCell ref="Q13:Q14"/>
    <mergeCell ref="M15:M16"/>
    <mergeCell ref="N15:N16"/>
    <mergeCell ref="O15:O16"/>
    <mergeCell ref="P15:P16"/>
    <mergeCell ref="Q15:Q16"/>
  </mergeCells>
  <pageMargins left="0.23622047244094491" right="0.23622047244094491" top="0.74803149606299213" bottom="0.74803149606299213" header="0.31496062992125984" footer="0.31496062992125984"/>
  <pageSetup scale="38" fitToHeight="2" orientation="landscape" r:id="rId1"/>
  <headerFooter>
    <oddHeader xml:space="preserve">&amp;L&amp;G&amp;C&amp;"-,Negrita"&amp;24Matriz de Indicadores para Resultados
(2024)&amp;R&amp;G
</oddHeader>
    <oddFooter>&amp;R&amp;P / &amp;N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19"/>
  <dimension ref="A1:J37"/>
  <sheetViews>
    <sheetView view="pageBreakPreview" topLeftCell="A13" zoomScaleSheetLayoutView="100" workbookViewId="0">
      <selection activeCell="D30" sqref="D30"/>
    </sheetView>
  </sheetViews>
  <sheetFormatPr baseColWidth="10" defaultColWidth="11.33203125" defaultRowHeight="14"/>
  <cols>
    <col min="1" max="1" width="4.33203125" style="37" customWidth="1"/>
    <col min="2" max="2" width="41" style="37" customWidth="1"/>
    <col min="3" max="5" width="15.6640625" style="37" customWidth="1"/>
    <col min="6" max="16384" width="11.33203125" style="37"/>
  </cols>
  <sheetData>
    <row r="1" spans="1:6" ht="16">
      <c r="A1" s="609"/>
      <c r="B1" s="1330" t="str">
        <f>'CPCA-I-01'!A1</f>
        <v>UNIVERSIDAD TECNOLÓGICA DE GUAYMAS</v>
      </c>
      <c r="C1" s="1330"/>
      <c r="D1" s="1330"/>
      <c r="E1" s="1330"/>
    </row>
    <row r="2" spans="1:6" ht="16">
      <c r="A2" s="251"/>
      <c r="B2" s="1274" t="s">
        <v>774</v>
      </c>
      <c r="C2" s="1274"/>
      <c r="D2" s="1274"/>
      <c r="E2" s="1274"/>
    </row>
    <row r="3" spans="1:6">
      <c r="A3" s="1331" t="str">
        <f>'CPCA-I-03'!A3</f>
        <v>Del 01 de Enero al 31 de Diciembre 2024</v>
      </c>
      <c r="B3" s="1331"/>
      <c r="C3" s="1331"/>
      <c r="D3" s="1331"/>
      <c r="E3" s="1331"/>
    </row>
    <row r="4" spans="1:6" ht="16">
      <c r="A4" s="1274" t="s">
        <v>1693</v>
      </c>
      <c r="B4" s="1274"/>
      <c r="C4" s="1274"/>
      <c r="D4" s="1274"/>
      <c r="E4" s="1274"/>
    </row>
    <row r="5" spans="1:6" ht="6.75" customHeight="1" thickBot="1">
      <c r="A5" s="609"/>
      <c r="B5" s="609"/>
      <c r="C5" s="609"/>
      <c r="D5" s="609"/>
      <c r="E5" s="609"/>
    </row>
    <row r="6" spans="1:6" s="164" customFormat="1">
      <c r="A6" s="1322" t="s">
        <v>243</v>
      </c>
      <c r="B6" s="1323"/>
      <c r="C6" s="1326" t="s">
        <v>1631</v>
      </c>
      <c r="D6" s="1326" t="s">
        <v>400</v>
      </c>
      <c r="E6" s="1328" t="s">
        <v>1632</v>
      </c>
    </row>
    <row r="7" spans="1:6" s="164" customFormat="1" ht="15" thickBot="1">
      <c r="A7" s="1324"/>
      <c r="B7" s="1325"/>
      <c r="C7" s="1327"/>
      <c r="D7" s="1327"/>
      <c r="E7" s="1329"/>
    </row>
    <row r="8" spans="1:6" s="164" customFormat="1" ht="20.25" customHeight="1">
      <c r="A8" s="294" t="s">
        <v>1637</v>
      </c>
      <c r="B8" s="258"/>
      <c r="C8" s="267">
        <f>C9+C10</f>
        <v>26668995</v>
      </c>
      <c r="D8" s="267">
        <f>D9+D10</f>
        <v>30212725.73</v>
      </c>
      <c r="E8" s="298">
        <f>E9+E10</f>
        <v>30212725.73</v>
      </c>
      <c r="F8" s="318" t="str">
        <f>IF((C8-'CPCA-II-01'!C44)&gt;0.9,"ERROR!!!!! EL MONTO NO COINCIDE CON LO REPORTADO EN EL FORMATO ETCA-II-01 EN EL TOTAL DEVENGADO DEL ANALÍTICO DE INGRESOS","")</f>
        <v/>
      </c>
    </row>
    <row r="9" spans="1:6" s="164" customFormat="1" ht="20.25" customHeight="1">
      <c r="A9" s="257"/>
      <c r="B9" s="296" t="s">
        <v>1633</v>
      </c>
      <c r="C9" s="954">
        <v>26668995</v>
      </c>
      <c r="D9" s="954">
        <v>30212725.73</v>
      </c>
      <c r="E9" s="955">
        <v>30212725.73</v>
      </c>
    </row>
    <row r="10" spans="1:6" s="164" customFormat="1" ht="20.25" customHeight="1">
      <c r="A10" s="257"/>
      <c r="B10" s="296" t="s">
        <v>1634</v>
      </c>
      <c r="C10" s="259"/>
      <c r="D10" s="259"/>
      <c r="E10" s="295"/>
    </row>
    <row r="11" spans="1:6" s="164" customFormat="1" ht="20.25" customHeight="1">
      <c r="A11" s="294" t="s">
        <v>1694</v>
      </c>
      <c r="B11" s="296"/>
      <c r="C11" s="267">
        <f>C12+C13</f>
        <v>26308672</v>
      </c>
      <c r="D11" s="267">
        <f>D12+D13</f>
        <v>28699927.899999999</v>
      </c>
      <c r="E11" s="298">
        <f>E12+E13</f>
        <v>28685596.809999999</v>
      </c>
      <c r="F11" s="318"/>
    </row>
    <row r="12" spans="1:6" s="164" customFormat="1" ht="20.25" customHeight="1">
      <c r="A12" s="257"/>
      <c r="B12" s="296" t="s">
        <v>1635</v>
      </c>
      <c r="C12" s="954">
        <v>26308672</v>
      </c>
      <c r="D12" s="954">
        <v>28699927.899999999</v>
      </c>
      <c r="E12" s="955">
        <v>28685596.809999999</v>
      </c>
    </row>
    <row r="13" spans="1:6" s="164" customFormat="1" ht="20.25" customHeight="1">
      <c r="A13" s="257"/>
      <c r="B13" s="296" t="s">
        <v>1636</v>
      </c>
      <c r="C13" s="259"/>
      <c r="D13" s="259"/>
      <c r="E13" s="295"/>
    </row>
    <row r="14" spans="1:6" s="164" customFormat="1" ht="20.25" customHeight="1">
      <c r="A14" s="294" t="s">
        <v>775</v>
      </c>
      <c r="B14" s="296"/>
      <c r="C14" s="267">
        <f>C8-C11</f>
        <v>360323</v>
      </c>
      <c r="D14" s="267">
        <f>D8-D11</f>
        <v>1512797.8300000019</v>
      </c>
      <c r="E14" s="298">
        <f>E8-E11</f>
        <v>1527128.9200000018</v>
      </c>
    </row>
    <row r="15" spans="1:6" s="164" customFormat="1" ht="20.25" customHeight="1" thickBot="1">
      <c r="A15" s="257"/>
      <c r="B15" s="258"/>
      <c r="C15" s="259"/>
      <c r="D15" s="259"/>
      <c r="E15" s="261"/>
    </row>
    <row r="16" spans="1:6" s="164" customFormat="1">
      <c r="A16" s="1322" t="s">
        <v>243</v>
      </c>
      <c r="B16" s="1323"/>
      <c r="C16" s="1326" t="s">
        <v>1631</v>
      </c>
      <c r="D16" s="1326" t="s">
        <v>400</v>
      </c>
      <c r="E16" s="1328" t="s">
        <v>1632</v>
      </c>
    </row>
    <row r="17" spans="1:10" s="164" customFormat="1" ht="12" customHeight="1" thickBot="1">
      <c r="A17" s="1324"/>
      <c r="B17" s="1325"/>
      <c r="C17" s="1327"/>
      <c r="D17" s="1327"/>
      <c r="E17" s="1329"/>
    </row>
    <row r="18" spans="1:10" s="164" customFormat="1" ht="20.25" customHeight="1">
      <c r="A18" s="294" t="s">
        <v>776</v>
      </c>
      <c r="B18" s="258"/>
      <c r="C18" s="952">
        <v>360323</v>
      </c>
      <c r="D18" s="952">
        <v>1512797.83</v>
      </c>
      <c r="E18" s="953">
        <v>1527128.92</v>
      </c>
    </row>
    <row r="19" spans="1:10" s="164" customFormat="1" ht="20.25" customHeight="1">
      <c r="A19" s="294" t="s">
        <v>777</v>
      </c>
      <c r="B19" s="258"/>
      <c r="C19" s="259"/>
      <c r="D19" s="259"/>
      <c r="E19" s="295"/>
      <c r="F19" s="318" t="str">
        <f>IF((D19-'CPCA-I-03'!C45)&gt;0.9,"ERROR!!!!! EL MONTO NO COINCIDE CON LO REPORTADO EN EL FORMATO ETCA-I-03 POR CONCEPTO DE INTERESES, COMISIONES Y GASTOS DE LA DEUDA","")</f>
        <v/>
      </c>
    </row>
    <row r="20" spans="1:10" s="164" customFormat="1" ht="20.25" customHeight="1">
      <c r="A20" s="294" t="s">
        <v>1641</v>
      </c>
      <c r="B20" s="258"/>
      <c r="C20" s="267">
        <f>C18+C19</f>
        <v>360323</v>
      </c>
      <c r="D20" s="267">
        <f>D18+D19</f>
        <v>1512797.83</v>
      </c>
      <c r="E20" s="298">
        <f>E18+E19</f>
        <v>1527128.92</v>
      </c>
    </row>
    <row r="21" spans="1:10" s="164" customFormat="1" ht="20.25" customHeight="1" thickBot="1">
      <c r="A21" s="257"/>
      <c r="B21" s="258"/>
      <c r="C21" s="273"/>
      <c r="D21" s="273"/>
      <c r="E21" s="638"/>
    </row>
    <row r="22" spans="1:10" s="164" customFormat="1" ht="28.5" customHeight="1">
      <c r="A22" s="1322" t="s">
        <v>243</v>
      </c>
      <c r="B22" s="1323"/>
      <c r="C22" s="1326" t="s">
        <v>1631</v>
      </c>
      <c r="D22" s="1326" t="s">
        <v>400</v>
      </c>
      <c r="E22" s="1328" t="s">
        <v>1632</v>
      </c>
    </row>
    <row r="23" spans="1:10" s="164" customFormat="1" ht="0.75" customHeight="1" thickBot="1">
      <c r="A23" s="1324"/>
      <c r="B23" s="1325"/>
      <c r="C23" s="1327"/>
      <c r="D23" s="1327"/>
      <c r="E23" s="1329"/>
    </row>
    <row r="24" spans="1:10" s="164" customFormat="1" ht="20.25" customHeight="1">
      <c r="A24" s="294" t="s">
        <v>778</v>
      </c>
      <c r="B24" s="258"/>
      <c r="C24" s="259"/>
      <c r="D24" s="259"/>
      <c r="E24" s="261"/>
    </row>
    <row r="25" spans="1:10" s="164" customFormat="1" ht="20.25" customHeight="1">
      <c r="A25" s="294" t="s">
        <v>779</v>
      </c>
      <c r="B25" s="258"/>
      <c r="C25" s="259"/>
      <c r="D25" s="259"/>
      <c r="E25" s="261"/>
    </row>
    <row r="26" spans="1:10" s="164" customFormat="1" ht="20.25" customHeight="1">
      <c r="A26" s="294" t="s">
        <v>1638</v>
      </c>
      <c r="B26" s="258"/>
      <c r="C26" s="267">
        <f>C24-C25</f>
        <v>0</v>
      </c>
      <c r="D26" s="267">
        <f>D24-D25</f>
        <v>0</v>
      </c>
      <c r="E26" s="298">
        <f>E24-E25</f>
        <v>0</v>
      </c>
    </row>
    <row r="27" spans="1:10" s="164" customFormat="1" ht="20.25" customHeight="1" thickBot="1">
      <c r="A27" s="635"/>
      <c r="B27" s="636"/>
      <c r="C27" s="637"/>
      <c r="D27" s="637"/>
      <c r="E27" s="297"/>
    </row>
    <row r="28" spans="1:10" s="164" customFormat="1" ht="18" customHeight="1">
      <c r="A28" s="611"/>
      <c r="B28" s="610"/>
      <c r="C28" s="610"/>
      <c r="D28" s="610"/>
      <c r="E28" s="610"/>
    </row>
    <row r="29" spans="1:10" s="164" customFormat="1" ht="18" customHeight="1">
      <c r="A29" s="385"/>
      <c r="B29" s="385"/>
      <c r="C29" s="385"/>
      <c r="D29" s="385"/>
      <c r="E29" s="385"/>
    </row>
    <row r="30" spans="1:10" s="164" customFormat="1" ht="18" customHeight="1">
      <c r="A30" s="385"/>
      <c r="B30" s="385"/>
      <c r="C30" s="385"/>
      <c r="D30" s="385"/>
      <c r="E30" s="385"/>
    </row>
    <row r="31" spans="1:10" s="164" customFormat="1" ht="18" customHeight="1">
      <c r="A31" s="385"/>
      <c r="B31" s="385"/>
      <c r="C31" s="385"/>
      <c r="D31" s="385"/>
      <c r="E31" s="385"/>
    </row>
    <row r="32" spans="1:10" ht="18" customHeight="1">
      <c r="A32" s="611"/>
      <c r="B32" s="251"/>
      <c r="C32" s="610"/>
      <c r="D32" s="610"/>
      <c r="E32" s="610"/>
      <c r="J32" s="266"/>
    </row>
    <row r="33" spans="1:5" ht="49.5" customHeight="1">
      <c r="A33" s="1321"/>
      <c r="B33" s="1321"/>
      <c r="C33" s="1321"/>
      <c r="D33" s="1321"/>
      <c r="E33" s="1321"/>
    </row>
    <row r="34" spans="1:5" ht="16">
      <c r="A34" s="610"/>
      <c r="B34" s="610"/>
      <c r="C34" s="610"/>
      <c r="D34" s="610"/>
      <c r="E34" s="610"/>
    </row>
    <row r="35" spans="1:5" ht="75" customHeight="1">
      <c r="A35" s="1321"/>
      <c r="B35" s="1321"/>
      <c r="C35" s="1321"/>
      <c r="D35" s="1321"/>
      <c r="E35" s="1321"/>
    </row>
    <row r="36" spans="1:5" ht="5.25" customHeight="1">
      <c r="A36" s="610"/>
      <c r="B36" s="610"/>
      <c r="C36" s="610"/>
      <c r="D36" s="610"/>
      <c r="E36" s="610"/>
    </row>
    <row r="37" spans="1:5" ht="13.5" customHeight="1">
      <c r="A37" s="1321"/>
      <c r="B37" s="1321"/>
      <c r="C37" s="1321"/>
      <c r="D37" s="1321"/>
      <c r="E37" s="1321"/>
    </row>
  </sheetData>
  <sheetProtection insertHyperlinks="0"/>
  <mergeCells count="19">
    <mergeCell ref="B1:E1"/>
    <mergeCell ref="B2:E2"/>
    <mergeCell ref="A3:E3"/>
    <mergeCell ref="A33:E33"/>
    <mergeCell ref="A6:B7"/>
    <mergeCell ref="C6:C7"/>
    <mergeCell ref="E6:E7"/>
    <mergeCell ref="C16:C17"/>
    <mergeCell ref="E16:E17"/>
    <mergeCell ref="A16:B17"/>
    <mergeCell ref="D6:D7"/>
    <mergeCell ref="D16:D17"/>
    <mergeCell ref="D22:D23"/>
    <mergeCell ref="A4:E4"/>
    <mergeCell ref="A35:E35"/>
    <mergeCell ref="A37:E37"/>
    <mergeCell ref="A22:B23"/>
    <mergeCell ref="C22:C23"/>
    <mergeCell ref="E22:E23"/>
  </mergeCells>
  <printOptions horizontalCentered="1"/>
  <pageMargins left="0.39370078740157483" right="0.39370078740157483" top="0.74803149606299213" bottom="0.74803149606299213" header="0.31496062992125984" footer="0.31496062992125984"/>
  <pageSetup scale="93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88"/>
  <sheetViews>
    <sheetView view="pageBreakPreview" topLeftCell="A52" zoomScale="77" zoomScaleSheetLayoutView="100" workbookViewId="0">
      <selection activeCell="D93" sqref="D93"/>
    </sheetView>
  </sheetViews>
  <sheetFormatPr baseColWidth="10" defaultColWidth="11.5" defaultRowHeight="15"/>
  <cols>
    <col min="1" max="1" width="1.33203125" customWidth="1"/>
    <col min="2" max="2" width="60.33203125" customWidth="1"/>
    <col min="3" max="3" width="13.33203125" customWidth="1"/>
    <col min="4" max="4" width="12.6640625" customWidth="1"/>
    <col min="5" max="5" width="13.5" customWidth="1"/>
    <col min="6" max="6" width="2.5" customWidth="1"/>
    <col min="7" max="7" width="77.83203125" customWidth="1"/>
  </cols>
  <sheetData>
    <row r="1" spans="1:6" ht="16">
      <c r="A1" s="996" t="str">
        <f>'CPCA-I-01'!A1:G1</f>
        <v>UNIVERSIDAD TECNOLÓGICA DE GUAYMAS</v>
      </c>
      <c r="B1" s="996"/>
      <c r="C1" s="996"/>
      <c r="D1" s="996"/>
      <c r="E1" s="996"/>
    </row>
    <row r="2" spans="1:6" ht="15.75" customHeight="1">
      <c r="A2" s="993" t="s">
        <v>780</v>
      </c>
      <c r="B2" s="993"/>
      <c r="C2" s="993"/>
      <c r="D2" s="993"/>
      <c r="E2" s="993"/>
    </row>
    <row r="3" spans="1:6" ht="15.75" customHeight="1">
      <c r="A3" s="1051" t="str">
        <f>'CPCA-I-03'!A3:D3</f>
        <v>Del 01 de Enero al 31 de Diciembre 2024</v>
      </c>
      <c r="B3" s="1051"/>
      <c r="C3" s="1051"/>
      <c r="D3" s="1051"/>
      <c r="E3" s="1051"/>
    </row>
    <row r="4" spans="1:6" ht="15.75" customHeight="1">
      <c r="A4" s="1341" t="s">
        <v>82</v>
      </c>
      <c r="B4" s="1341"/>
      <c r="C4" s="1341"/>
      <c r="D4" s="1341"/>
      <c r="E4" s="1341"/>
    </row>
    <row r="5" spans="1:6" ht="15.75" customHeight="1" thickBot="1">
      <c r="A5" s="645"/>
      <c r="B5" s="645"/>
      <c r="C5" s="645"/>
      <c r="D5" s="645"/>
      <c r="E5" s="645"/>
    </row>
    <row r="6" spans="1:6">
      <c r="A6" s="1334" t="s">
        <v>83</v>
      </c>
      <c r="B6" s="1335"/>
      <c r="C6" s="633" t="s">
        <v>781</v>
      </c>
      <c r="D6" s="1260" t="s">
        <v>400</v>
      </c>
      <c r="E6" s="537" t="s">
        <v>782</v>
      </c>
    </row>
    <row r="7" spans="1:6" ht="16" thickBot="1">
      <c r="A7" s="1336"/>
      <c r="B7" s="1337"/>
      <c r="C7" s="634" t="s">
        <v>525</v>
      </c>
      <c r="D7" s="1261"/>
      <c r="E7" s="490" t="s">
        <v>528</v>
      </c>
    </row>
    <row r="8" spans="1:6" ht="7.5" customHeight="1">
      <c r="A8" s="646"/>
      <c r="B8" s="491"/>
      <c r="C8" s="491"/>
      <c r="D8" s="491"/>
      <c r="E8" s="491"/>
    </row>
    <row r="9" spans="1:6">
      <c r="A9" s="646"/>
      <c r="B9" s="492" t="s">
        <v>783</v>
      </c>
      <c r="C9" s="602">
        <f>SUM(C10:C12)</f>
        <v>26668995</v>
      </c>
      <c r="D9" s="602">
        <f>SUM(D10:D12)</f>
        <v>30212725.73</v>
      </c>
      <c r="E9" s="602">
        <f>SUM(E10:E12)</f>
        <v>30212725.73</v>
      </c>
      <c r="F9" s="389" t="str">
        <f>IF(C9&lt;&gt;'CPCA-IV-01'!C8,"ERROR!!!!! EL MONTO NO COINCIDE CON LO REPORTADO EN EL FORMATO ETCA-IV-01 ","")</f>
        <v/>
      </c>
    </row>
    <row r="10" spans="1:6" ht="14.25" customHeight="1">
      <c r="A10" s="646"/>
      <c r="B10" s="491" t="s">
        <v>784</v>
      </c>
      <c r="C10" s="962">
        <v>2517826</v>
      </c>
      <c r="D10" s="962">
        <v>1848537.47</v>
      </c>
      <c r="E10" s="962">
        <v>1848537.47</v>
      </c>
      <c r="F10" s="389" t="str">
        <f>IF(D9&lt;&gt;'CPCA-IV-01'!D8,"ERROR!!!!! EL MONTO NO COINCIDE CON LO REPORTADO EN EL FORMATO ETCA-IV-01 ","")</f>
        <v/>
      </c>
    </row>
    <row r="11" spans="1:6" ht="14.25" customHeight="1">
      <c r="A11" s="646"/>
      <c r="B11" s="491" t="s">
        <v>785</v>
      </c>
      <c r="C11" s="962">
        <v>24151169</v>
      </c>
      <c r="D11" s="962">
        <v>28364188.260000002</v>
      </c>
      <c r="E11" s="962">
        <v>28364188.260000002</v>
      </c>
      <c r="F11" s="389" t="str">
        <f>IF(E9&lt;&gt;'CPCA-IV-01'!E8,"ERROR!!!!! EL MONTO NO COINCIDE CON LO REPORTADO EN EL FORMATO ETCA-IV-01 ","")</f>
        <v/>
      </c>
    </row>
    <row r="12" spans="1:6" ht="14.25" customHeight="1">
      <c r="A12" s="646"/>
      <c r="B12" s="491" t="s">
        <v>786</v>
      </c>
      <c r="C12" s="595">
        <v>0</v>
      </c>
      <c r="D12" s="595">
        <v>0</v>
      </c>
      <c r="E12" s="595">
        <v>0</v>
      </c>
    </row>
    <row r="13" spans="1:6" ht="3.75" customHeight="1">
      <c r="A13" s="644"/>
      <c r="B13" s="492"/>
      <c r="C13" s="597"/>
      <c r="D13" s="597"/>
      <c r="E13" s="597"/>
    </row>
    <row r="14" spans="1:6">
      <c r="A14" s="644"/>
      <c r="B14" s="492" t="s">
        <v>787</v>
      </c>
      <c r="C14" s="602">
        <f>SUM(C15:C16)</f>
        <v>26308672</v>
      </c>
      <c r="D14" s="602">
        <f>SUM(D15:D16)</f>
        <v>28699927.899999999</v>
      </c>
      <c r="E14" s="602">
        <f>SUM(E15:E16)</f>
        <v>28685596.809999999</v>
      </c>
      <c r="F14" s="389" t="str">
        <f>IF(C14&lt;&gt;'CPCA-IV-01'!C11,"ERROR!!!!! EL MONTO NO COINCIDE CON LO REPORTADO EN EL FORMATO ETCA-IV-01 ","")</f>
        <v/>
      </c>
    </row>
    <row r="15" spans="1:6" ht="21" customHeight="1">
      <c r="A15" s="646"/>
      <c r="B15" s="491" t="s">
        <v>788</v>
      </c>
      <c r="C15" s="595">
        <v>0</v>
      </c>
      <c r="D15" s="595">
        <v>0</v>
      </c>
      <c r="E15" s="595">
        <v>0</v>
      </c>
      <c r="F15" s="389" t="str">
        <f>IF(D14&lt;&gt;'CPCA-IV-01'!D11,"ERROR!!!!! EL MONTO NO COINCIDE CON LO REPORTADO EN EL FORMATO ETCA-IV-01 ","")</f>
        <v/>
      </c>
    </row>
    <row r="16" spans="1:6" ht="21" customHeight="1">
      <c r="A16" s="646"/>
      <c r="B16" s="491" t="s">
        <v>789</v>
      </c>
      <c r="C16" s="962">
        <v>26308672</v>
      </c>
      <c r="D16" s="962">
        <v>28699927.899999999</v>
      </c>
      <c r="E16" s="962">
        <v>28685596.809999999</v>
      </c>
      <c r="F16" s="389" t="str">
        <f>IF(E14&lt;&gt;'CPCA-IV-01'!E11,"ERROR!!!!! EL MONTO NO COINCIDE CON LO REPORTADO EN EL FORMATO ETCA-IV-01 ","")</f>
        <v/>
      </c>
    </row>
    <row r="17" spans="1:6" ht="8.25" customHeight="1">
      <c r="A17" s="646"/>
      <c r="B17" s="491"/>
      <c r="C17" s="597"/>
      <c r="D17" s="597"/>
      <c r="E17" s="597"/>
    </row>
    <row r="18" spans="1:6">
      <c r="A18" s="646"/>
      <c r="B18" s="492" t="s">
        <v>790</v>
      </c>
      <c r="C18" s="602">
        <f>SUM(C19:C20)</f>
        <v>0</v>
      </c>
      <c r="D18" s="602">
        <f t="shared" ref="D18:E18" si="0">SUM(D19:D20)</f>
        <v>0</v>
      </c>
      <c r="E18" s="602">
        <f t="shared" si="0"/>
        <v>0</v>
      </c>
      <c r="F18" s="389" t="s">
        <v>241</v>
      </c>
    </row>
    <row r="19" spans="1:6" ht="19.5" customHeight="1">
      <c r="A19" s="646"/>
      <c r="B19" s="491" t="s">
        <v>791</v>
      </c>
      <c r="C19" s="604"/>
      <c r="D19" s="595">
        <v>0</v>
      </c>
      <c r="E19" s="595">
        <v>0</v>
      </c>
      <c r="F19" s="389" t="s">
        <v>241</v>
      </c>
    </row>
    <row r="20" spans="1:6" ht="19.5" customHeight="1">
      <c r="A20" s="646"/>
      <c r="B20" s="491" t="s">
        <v>792</v>
      </c>
      <c r="C20" s="604"/>
      <c r="D20" s="595">
        <v>0</v>
      </c>
      <c r="E20" s="595">
        <v>0</v>
      </c>
      <c r="F20" s="389" t="s">
        <v>241</v>
      </c>
    </row>
    <row r="21" spans="1:6" ht="6.75" customHeight="1">
      <c r="A21" s="646"/>
      <c r="B21" s="491"/>
      <c r="C21" s="597"/>
      <c r="D21" s="597"/>
      <c r="E21" s="597"/>
      <c r="F21" s="389" t="s">
        <v>241</v>
      </c>
    </row>
    <row r="22" spans="1:6">
      <c r="A22" s="1342"/>
      <c r="B22" s="492" t="s">
        <v>793</v>
      </c>
      <c r="C22" s="602">
        <f>+C9-C14+C18</f>
        <v>360323</v>
      </c>
      <c r="D22" s="602">
        <f>+D9-D14+D18</f>
        <v>1512797.8300000019</v>
      </c>
      <c r="E22" s="602">
        <f>+E9-E14+E18</f>
        <v>1527128.9200000018</v>
      </c>
    </row>
    <row r="23" spans="1:6" ht="6.75" customHeight="1">
      <c r="A23" s="1342"/>
      <c r="B23" s="492"/>
      <c r="C23" s="597" t="s">
        <v>241</v>
      </c>
      <c r="D23" s="597" t="s">
        <v>241</v>
      </c>
      <c r="E23" s="597" t="s">
        <v>241</v>
      </c>
    </row>
    <row r="24" spans="1:6" ht="16.5" customHeight="1">
      <c r="A24" s="1342"/>
      <c r="B24" s="492" t="s">
        <v>794</v>
      </c>
      <c r="C24" s="602">
        <f>+C22-C12</f>
        <v>360323</v>
      </c>
      <c r="D24" s="602">
        <f>+D22-D12</f>
        <v>1512797.8300000019</v>
      </c>
      <c r="E24" s="602">
        <f>+E22-E12</f>
        <v>1527128.9200000018</v>
      </c>
    </row>
    <row r="25" spans="1:6" ht="6" customHeight="1">
      <c r="A25" s="1342"/>
      <c r="B25" s="492"/>
      <c r="C25" s="597" t="s">
        <v>241</v>
      </c>
      <c r="D25" s="597" t="s">
        <v>241</v>
      </c>
      <c r="E25" s="597" t="s">
        <v>241</v>
      </c>
    </row>
    <row r="26" spans="1:6" ht="30" customHeight="1">
      <c r="A26" s="646"/>
      <c r="B26" s="492" t="s">
        <v>795</v>
      </c>
      <c r="C26" s="602">
        <f>+C24-C18</f>
        <v>360323</v>
      </c>
      <c r="D26" s="602">
        <f>+D24-D18</f>
        <v>1512797.8300000019</v>
      </c>
      <c r="E26" s="602">
        <f>+E24-E18</f>
        <v>1527128.9200000018</v>
      </c>
    </row>
    <row r="27" spans="1:6" ht="6" customHeight="1" thickBot="1">
      <c r="A27" s="494"/>
      <c r="B27" s="495"/>
      <c r="C27" s="496"/>
      <c r="D27" s="496"/>
      <c r="E27" s="496"/>
    </row>
    <row r="28" spans="1:6" ht="12" customHeight="1" thickBot="1">
      <c r="A28" s="1343"/>
      <c r="B28" s="1343"/>
      <c r="C28" s="1343"/>
      <c r="D28" s="1343"/>
      <c r="E28" s="1343"/>
    </row>
    <row r="29" spans="1:6" ht="16" thickBot="1">
      <c r="A29" s="1344" t="s">
        <v>243</v>
      </c>
      <c r="B29" s="1345"/>
      <c r="C29" s="632" t="s">
        <v>796</v>
      </c>
      <c r="D29" s="632" t="s">
        <v>400</v>
      </c>
      <c r="E29" s="632" t="s">
        <v>622</v>
      </c>
    </row>
    <row r="30" spans="1:6" ht="6" customHeight="1">
      <c r="A30" s="646"/>
      <c r="B30" s="491"/>
      <c r="C30" s="491"/>
      <c r="D30" s="491"/>
      <c r="E30" s="491"/>
    </row>
    <row r="31" spans="1:6" ht="18" customHeight="1">
      <c r="A31" s="1340"/>
      <c r="B31" s="492" t="s">
        <v>797</v>
      </c>
      <c r="C31" s="602">
        <f>SUM(C32:C33)</f>
        <v>0</v>
      </c>
      <c r="D31" s="602">
        <f>SUM(D32:D33)</f>
        <v>0</v>
      </c>
      <c r="E31" s="602">
        <f>SUM(E32:E33)</f>
        <v>0</v>
      </c>
      <c r="F31" s="389" t="str">
        <f>IF(C31&lt;&gt;'CPCA-IV-01'!C19,"ERROR!!!!! EL MONTO NO COINCIDE CON LO REPORTADO EN EL FORMATO ETCA-IV-01 ","")</f>
        <v/>
      </c>
    </row>
    <row r="32" spans="1:6" ht="26.25" customHeight="1">
      <c r="A32" s="1340"/>
      <c r="B32" s="493" t="s">
        <v>798</v>
      </c>
      <c r="C32" s="595">
        <v>0</v>
      </c>
      <c r="D32" s="595">
        <v>0</v>
      </c>
      <c r="E32" s="595">
        <v>0</v>
      </c>
      <c r="F32" s="389" t="str">
        <f>IF(D31&lt;&gt;'CPCA-IV-01'!D19,"ERROR!!!!! EL MONTO NO COINCIDE CON LO REPORTADO EN EL FORMATO ETCA-IV-01 ","")</f>
        <v/>
      </c>
    </row>
    <row r="33" spans="1:6" ht="26.25" customHeight="1">
      <c r="A33" s="1340"/>
      <c r="B33" s="493" t="s">
        <v>799</v>
      </c>
      <c r="C33" s="597">
        <v>0</v>
      </c>
      <c r="D33" s="597">
        <v>0</v>
      </c>
      <c r="E33" s="597">
        <v>0</v>
      </c>
      <c r="F33" s="389" t="str">
        <f>IF(E31&lt;&gt;'CPCA-IV-01'!E19,"ERROR!!!!! EL MONTO NO COINCIDE CON LO REPORTADO EN EL FORMATO ETCA-IV-01 ","")</f>
        <v/>
      </c>
    </row>
    <row r="34" spans="1:6" ht="4.5" customHeight="1">
      <c r="A34" s="644"/>
      <c r="B34" s="492"/>
      <c r="C34" s="595"/>
      <c r="D34" s="595"/>
      <c r="E34" s="595"/>
    </row>
    <row r="35" spans="1:6">
      <c r="A35" s="644"/>
      <c r="B35" s="492" t="s">
        <v>800</v>
      </c>
      <c r="C35" s="602">
        <f>+C26+C31</f>
        <v>360323</v>
      </c>
      <c r="D35" s="602">
        <f>+D26+D31</f>
        <v>1512797.8300000019</v>
      </c>
      <c r="E35" s="602">
        <f>+E26+E31</f>
        <v>1527128.9200000018</v>
      </c>
    </row>
    <row r="36" spans="1:6" ht="6.75" customHeight="1" thickBot="1">
      <c r="A36" s="489"/>
      <c r="B36" s="488"/>
      <c r="C36" s="488"/>
      <c r="D36" s="488"/>
      <c r="E36" s="488"/>
    </row>
    <row r="37" spans="1:6" ht="9" customHeight="1" thickBot="1"/>
    <row r="38" spans="1:6">
      <c r="A38" s="1334" t="s">
        <v>243</v>
      </c>
      <c r="B38" s="1335"/>
      <c r="C38" s="1338" t="s">
        <v>801</v>
      </c>
      <c r="D38" s="1255" t="s">
        <v>400</v>
      </c>
      <c r="E38" s="499" t="s">
        <v>782</v>
      </c>
    </row>
    <row r="39" spans="1:6" ht="16" thickBot="1">
      <c r="A39" s="1336"/>
      <c r="B39" s="1337"/>
      <c r="C39" s="1339"/>
      <c r="D39" s="1256"/>
      <c r="E39" s="500" t="s">
        <v>622</v>
      </c>
    </row>
    <row r="40" spans="1:6" ht="5.25" customHeight="1">
      <c r="A40" s="641"/>
      <c r="B40" s="501"/>
      <c r="C40" s="501"/>
      <c r="D40" s="501"/>
      <c r="E40" s="501"/>
    </row>
    <row r="41" spans="1:6">
      <c r="A41" s="640"/>
      <c r="B41" s="643" t="s">
        <v>802</v>
      </c>
      <c r="C41" s="603">
        <f>SUM(C42:C43)</f>
        <v>0</v>
      </c>
      <c r="D41" s="603">
        <f>SUM(D42:D43)</f>
        <v>0</v>
      </c>
      <c r="E41" s="603">
        <f>SUM(E42:E43)</f>
        <v>0</v>
      </c>
      <c r="F41" s="389" t="str">
        <f>IF(C41&lt;&gt;'CPCA-IV-01'!C24,"ERROR!!!!! EL MONTO NO COINCIDE CON LO REPORTADO EN EL FORMATO ETCA-IV-01 ","")</f>
        <v/>
      </c>
    </row>
    <row r="42" spans="1:6">
      <c r="A42" s="1332"/>
      <c r="B42" s="502" t="s">
        <v>803</v>
      </c>
      <c r="C42" s="595">
        <v>0</v>
      </c>
      <c r="D42" s="595">
        <v>0</v>
      </c>
      <c r="E42" s="595">
        <v>0</v>
      </c>
      <c r="F42" s="389" t="str">
        <f>IF(D41&lt;&gt;'CPCA-IV-01'!D24,"ERROR!!!!! EL MONTO NO COINCIDE CON LO REPORTADO EN EL FORMATO ETCA-IV-01 ","")</f>
        <v/>
      </c>
    </row>
    <row r="43" spans="1:6">
      <c r="A43" s="1332"/>
      <c r="B43" s="502" t="s">
        <v>804</v>
      </c>
      <c r="C43" s="595">
        <v>0</v>
      </c>
      <c r="D43" s="595" t="s">
        <v>241</v>
      </c>
      <c r="E43" s="595">
        <v>0</v>
      </c>
      <c r="F43" s="389" t="str">
        <f>IF(E41&lt;&gt;'CPCA-IV-01'!E24,"ERROR!!!!! EL MONTO NO COINCIDE CON LO REPORTADO EN EL FORMATO ETCA-IV-01 ","")</f>
        <v/>
      </c>
    </row>
    <row r="44" spans="1:6">
      <c r="A44" s="1333"/>
      <c r="B44" s="643" t="s">
        <v>805</v>
      </c>
      <c r="C44" s="603">
        <f>SUM(C45:C46)</f>
        <v>0</v>
      </c>
      <c r="D44" s="603">
        <f>SUM(D45:D46)</f>
        <v>0</v>
      </c>
      <c r="E44" s="603">
        <f>SUM(E45:E46)</f>
        <v>0</v>
      </c>
      <c r="F44" s="389" t="str">
        <f>IF(C44&lt;&gt;'CPCA-IV-01'!C25,"ERROR!!!!! EL MONTO NO COINCIDE CON LO REPORTADO EN EL FORMATO ETCA-IV-01 ","")</f>
        <v/>
      </c>
    </row>
    <row r="45" spans="1:6">
      <c r="A45" s="1333"/>
      <c r="B45" s="502" t="s">
        <v>806</v>
      </c>
      <c r="C45" s="595">
        <v>0</v>
      </c>
      <c r="D45" s="595">
        <v>0</v>
      </c>
      <c r="E45" s="595">
        <v>0</v>
      </c>
      <c r="F45" s="389" t="str">
        <f>IF(D44&lt;&gt;'CPCA-IV-01'!D25,"ERROR!!!!! EL MONTO NO COINCIDE CON LO REPORTADO EN EL FORMATO ETCA-IV-01 ","")</f>
        <v/>
      </c>
    </row>
    <row r="46" spans="1:6">
      <c r="A46" s="1333"/>
      <c r="B46" s="502" t="s">
        <v>807</v>
      </c>
      <c r="C46" s="595">
        <v>0</v>
      </c>
      <c r="D46" s="595">
        <v>0</v>
      </c>
      <c r="E46" s="595">
        <v>0</v>
      </c>
      <c r="F46" s="389" t="str">
        <f>IF(E44&lt;&gt;'CPCA-IV-01'!E25,"ERROR!!!!! EL MONTO NO COINCIDE CON LO REPORTADO EN EL FORMATO ETCA-IV-01 ","")</f>
        <v/>
      </c>
    </row>
    <row r="47" spans="1:6" ht="6.75" customHeight="1">
      <c r="A47" s="640"/>
      <c r="B47" s="643"/>
      <c r="C47" s="517"/>
      <c r="D47" s="517"/>
      <c r="E47" s="517"/>
    </row>
    <row r="48" spans="1:6">
      <c r="A48" s="1333"/>
      <c r="B48" s="1347" t="s">
        <v>808</v>
      </c>
      <c r="C48" s="1349">
        <f>+C41-C44</f>
        <v>0</v>
      </c>
      <c r="D48" s="1349">
        <f>+D41-D44</f>
        <v>0</v>
      </c>
      <c r="E48" s="1349">
        <f>+E41-E44</f>
        <v>0</v>
      </c>
    </row>
    <row r="49" spans="1:5" ht="16" thickBot="1">
      <c r="A49" s="1346"/>
      <c r="B49" s="1348"/>
      <c r="C49" s="1350"/>
      <c r="D49" s="1350"/>
      <c r="E49" s="1350"/>
    </row>
    <row r="50" spans="1:5">
      <c r="A50" s="506"/>
      <c r="B50" s="506"/>
      <c r="C50" s="506"/>
      <c r="D50" s="506"/>
      <c r="E50" s="506"/>
    </row>
    <row r="51" spans="1:5">
      <c r="A51" s="506"/>
      <c r="B51" s="506"/>
      <c r="C51" s="506"/>
      <c r="D51" s="506"/>
      <c r="E51" s="506"/>
    </row>
    <row r="52" spans="1:5">
      <c r="A52" s="506"/>
      <c r="B52" s="506"/>
      <c r="C52" s="506"/>
      <c r="D52" s="506"/>
      <c r="E52" s="506"/>
    </row>
    <row r="53" spans="1:5" ht="16" thickBot="1">
      <c r="A53" s="506"/>
      <c r="B53" s="506"/>
      <c r="C53" s="506"/>
      <c r="D53" s="506"/>
      <c r="E53" s="506"/>
    </row>
    <row r="54" spans="1:5">
      <c r="A54" s="1334" t="s">
        <v>243</v>
      </c>
      <c r="B54" s="1335"/>
      <c r="C54" s="499" t="s">
        <v>781</v>
      </c>
      <c r="D54" s="1255" t="s">
        <v>400</v>
      </c>
      <c r="E54" s="499" t="s">
        <v>782</v>
      </c>
    </row>
    <row r="55" spans="1:5" ht="16" thickBot="1">
      <c r="A55" s="1336"/>
      <c r="B55" s="1337"/>
      <c r="C55" s="500" t="s">
        <v>796</v>
      </c>
      <c r="D55" s="1256"/>
      <c r="E55" s="500" t="s">
        <v>622</v>
      </c>
    </row>
    <row r="56" spans="1:5" ht="6" customHeight="1">
      <c r="A56" s="1351"/>
      <c r="B56" s="1352"/>
      <c r="C56" s="501"/>
      <c r="D56" s="501"/>
      <c r="E56" s="501"/>
    </row>
    <row r="57" spans="1:5">
      <c r="A57" s="1332"/>
      <c r="B57" s="1353" t="s">
        <v>809</v>
      </c>
      <c r="C57" s="1354">
        <f>+C10</f>
        <v>2517826</v>
      </c>
      <c r="D57" s="1354">
        <f>+D10</f>
        <v>1848537.47</v>
      </c>
      <c r="E57" s="1354">
        <f>+E10</f>
        <v>1848537.47</v>
      </c>
    </row>
    <row r="58" spans="1:5">
      <c r="A58" s="1332"/>
      <c r="B58" s="1353"/>
      <c r="C58" s="1354"/>
      <c r="D58" s="1354"/>
      <c r="E58" s="1354"/>
    </row>
    <row r="59" spans="1:5">
      <c r="A59" s="1332"/>
      <c r="B59" s="503" t="s">
        <v>810</v>
      </c>
      <c r="C59" s="598">
        <f>+C60-C61</f>
        <v>0</v>
      </c>
      <c r="D59" s="598">
        <f>+D60-D61</f>
        <v>0</v>
      </c>
      <c r="E59" s="598">
        <f>+E60-E61</f>
        <v>0</v>
      </c>
    </row>
    <row r="60" spans="1:5">
      <c r="A60" s="1332"/>
      <c r="B60" s="502" t="s">
        <v>803</v>
      </c>
      <c r="C60" s="598">
        <f>+C42</f>
        <v>0</v>
      </c>
      <c r="D60" s="598">
        <f>+D42</f>
        <v>0</v>
      </c>
      <c r="E60" s="598">
        <f>+E42</f>
        <v>0</v>
      </c>
    </row>
    <row r="61" spans="1:5">
      <c r="A61" s="1332"/>
      <c r="B61" s="502" t="s">
        <v>806</v>
      </c>
      <c r="C61" s="598">
        <f>+C45</f>
        <v>0</v>
      </c>
      <c r="D61" s="598">
        <f>+D45</f>
        <v>0</v>
      </c>
      <c r="E61" s="598">
        <f>+E45</f>
        <v>0</v>
      </c>
    </row>
    <row r="62" spans="1:5" ht="5.25" customHeight="1">
      <c r="A62" s="1332"/>
      <c r="B62" s="642"/>
      <c r="C62" s="598"/>
      <c r="D62" s="598"/>
      <c r="E62" s="598"/>
    </row>
    <row r="63" spans="1:5">
      <c r="A63" s="641"/>
      <c r="B63" s="642" t="s">
        <v>788</v>
      </c>
      <c r="C63" s="598">
        <f>+C15</f>
        <v>0</v>
      </c>
      <c r="D63" s="598">
        <f>+D15</f>
        <v>0</v>
      </c>
      <c r="E63" s="598">
        <f>+E15</f>
        <v>0</v>
      </c>
    </row>
    <row r="64" spans="1:5" ht="6.75" customHeight="1">
      <c r="A64" s="641"/>
      <c r="B64" s="642"/>
      <c r="C64" s="598"/>
      <c r="D64" s="598"/>
      <c r="E64" s="598"/>
    </row>
    <row r="65" spans="1:5">
      <c r="A65" s="641"/>
      <c r="B65" s="642" t="s">
        <v>791</v>
      </c>
      <c r="C65" s="599"/>
      <c r="D65" s="605">
        <f>+D19</f>
        <v>0</v>
      </c>
      <c r="E65" s="605">
        <f>+E19</f>
        <v>0</v>
      </c>
    </row>
    <row r="66" spans="1:5">
      <c r="A66" s="641"/>
      <c r="B66" s="642"/>
      <c r="C66" s="598"/>
      <c r="D66" s="598"/>
      <c r="E66" s="598"/>
    </row>
    <row r="67" spans="1:5">
      <c r="A67" s="1333"/>
      <c r="B67" s="492" t="s">
        <v>811</v>
      </c>
      <c r="C67" s="601">
        <f>+C10+C59-C15+C19</f>
        <v>2517826</v>
      </c>
      <c r="D67" s="601">
        <f>+D10+D59-D15+D19</f>
        <v>1848537.47</v>
      </c>
      <c r="E67" s="601">
        <f>+E10+E59-E15+E19</f>
        <v>1848537.47</v>
      </c>
    </row>
    <row r="68" spans="1:5">
      <c r="A68" s="1333"/>
      <c r="B68" s="504"/>
      <c r="C68" s="598" t="s">
        <v>241</v>
      </c>
      <c r="D68" s="598" t="s">
        <v>241</v>
      </c>
      <c r="E68" s="598" t="s">
        <v>241</v>
      </c>
    </row>
    <row r="69" spans="1:5">
      <c r="A69" s="1333"/>
      <c r="B69" s="492" t="s">
        <v>812</v>
      </c>
      <c r="C69" s="601">
        <f>+C67-C59</f>
        <v>2517826</v>
      </c>
      <c r="D69" s="601">
        <f>+D67-D59</f>
        <v>1848537.47</v>
      </c>
      <c r="E69" s="601">
        <f>+E67-E59</f>
        <v>1848537.47</v>
      </c>
    </row>
    <row r="70" spans="1:5" ht="16" thickBot="1">
      <c r="A70" s="1346"/>
      <c r="B70" s="505"/>
      <c r="C70" s="518" t="s">
        <v>241</v>
      </c>
      <c r="D70" s="519" t="s">
        <v>241</v>
      </c>
      <c r="E70" s="518" t="s">
        <v>241</v>
      </c>
    </row>
    <row r="71" spans="1:5" ht="5.25" customHeight="1" thickBot="1"/>
    <row r="72" spans="1:5">
      <c r="A72" s="1334" t="s">
        <v>243</v>
      </c>
      <c r="B72" s="1335"/>
      <c r="C72" s="1338" t="s">
        <v>801</v>
      </c>
      <c r="D72" s="1255" t="s">
        <v>400</v>
      </c>
      <c r="E72" s="499" t="s">
        <v>782</v>
      </c>
    </row>
    <row r="73" spans="1:5" ht="16" thickBot="1">
      <c r="A73" s="1336"/>
      <c r="B73" s="1337"/>
      <c r="C73" s="1339"/>
      <c r="D73" s="1256"/>
      <c r="E73" s="500" t="s">
        <v>622</v>
      </c>
    </row>
    <row r="74" spans="1:5">
      <c r="A74" s="1351"/>
      <c r="B74" s="1352"/>
      <c r="C74" s="501"/>
      <c r="D74" s="501"/>
      <c r="E74" s="501"/>
    </row>
    <row r="75" spans="1:5">
      <c r="A75" s="1332"/>
      <c r="B75" s="1353" t="s">
        <v>785</v>
      </c>
      <c r="C75" s="1354">
        <f>+C11</f>
        <v>24151169</v>
      </c>
      <c r="D75" s="1354">
        <f>+D11</f>
        <v>28364188.260000002</v>
      </c>
      <c r="E75" s="1354">
        <f>+E11</f>
        <v>28364188.260000002</v>
      </c>
    </row>
    <row r="76" spans="1:5">
      <c r="A76" s="1332"/>
      <c r="B76" s="1353"/>
      <c r="C76" s="1354"/>
      <c r="D76" s="1354"/>
      <c r="E76" s="1354"/>
    </row>
    <row r="77" spans="1:5">
      <c r="A77" s="1332"/>
      <c r="B77" s="503" t="s">
        <v>813</v>
      </c>
      <c r="C77" s="598">
        <f>+C78-C79</f>
        <v>0</v>
      </c>
      <c r="D77" s="598">
        <f>+D78-D79</f>
        <v>0</v>
      </c>
      <c r="E77" s="598">
        <f>+E78-E79</f>
        <v>0</v>
      </c>
    </row>
    <row r="78" spans="1:5">
      <c r="A78" s="1332"/>
      <c r="B78" s="502" t="s">
        <v>804</v>
      </c>
      <c r="C78" s="598">
        <f>+C43</f>
        <v>0</v>
      </c>
      <c r="D78" s="598">
        <v>0</v>
      </c>
      <c r="E78" s="598">
        <v>0</v>
      </c>
    </row>
    <row r="79" spans="1:5">
      <c r="A79" s="1332"/>
      <c r="B79" s="502" t="s">
        <v>807</v>
      </c>
      <c r="C79" s="598">
        <f>+C46</f>
        <v>0</v>
      </c>
      <c r="D79" s="598">
        <v>0</v>
      </c>
      <c r="E79" s="598">
        <v>0</v>
      </c>
    </row>
    <row r="80" spans="1:5">
      <c r="A80" s="1332"/>
      <c r="B80" s="642"/>
      <c r="C80" s="598"/>
      <c r="D80" s="598"/>
      <c r="E80" s="598"/>
    </row>
    <row r="81" spans="1:5">
      <c r="A81" s="641"/>
      <c r="B81" s="642" t="s">
        <v>814</v>
      </c>
      <c r="C81" s="598">
        <f>+C16</f>
        <v>26308672</v>
      </c>
      <c r="D81" s="598">
        <f>+D16</f>
        <v>28699927.899999999</v>
      </c>
      <c r="E81" s="598">
        <f>+E16</f>
        <v>28685596.809999999</v>
      </c>
    </row>
    <row r="82" spans="1:5">
      <c r="A82" s="641"/>
      <c r="B82" s="642"/>
      <c r="C82" s="598" t="s">
        <v>241</v>
      </c>
      <c r="D82" s="598" t="s">
        <v>241</v>
      </c>
      <c r="E82" s="598" t="s">
        <v>241</v>
      </c>
    </row>
    <row r="83" spans="1:5">
      <c r="A83" s="641"/>
      <c r="B83" s="642" t="s">
        <v>792</v>
      </c>
      <c r="C83" s="599"/>
      <c r="D83" s="605">
        <f>+D20</f>
        <v>0</v>
      </c>
      <c r="E83" s="605">
        <f>+E20</f>
        <v>0</v>
      </c>
    </row>
    <row r="84" spans="1:5">
      <c r="A84" s="641"/>
      <c r="B84" s="642"/>
      <c r="C84" s="598"/>
      <c r="D84" s="598"/>
      <c r="E84" s="598"/>
    </row>
    <row r="85" spans="1:5">
      <c r="A85" s="1333"/>
      <c r="B85" s="492" t="s">
        <v>815</v>
      </c>
      <c r="C85" s="600">
        <f>+C75+C77-C81+C83</f>
        <v>-2157503</v>
      </c>
      <c r="D85" s="600">
        <f>+D75+D77-D81+D83</f>
        <v>-335739.63999999687</v>
      </c>
      <c r="E85" s="600">
        <f>+E75+E77-E81+E83</f>
        <v>-321408.54999999702</v>
      </c>
    </row>
    <row r="86" spans="1:5">
      <c r="A86" s="1333"/>
      <c r="B86" s="504"/>
      <c r="C86" s="601"/>
      <c r="D86" s="601"/>
      <c r="E86" s="601"/>
    </row>
    <row r="87" spans="1:5">
      <c r="A87" s="1333"/>
      <c r="B87" s="492" t="s">
        <v>816</v>
      </c>
      <c r="C87" s="602">
        <f>+C85-C77</f>
        <v>-2157503</v>
      </c>
      <c r="D87" s="602">
        <f>+D85-D77</f>
        <v>-335739.63999999687</v>
      </c>
      <c r="E87" s="602">
        <f>+E85-E77</f>
        <v>-321408.54999999702</v>
      </c>
    </row>
    <row r="88" spans="1:5" ht="16" thickBot="1">
      <c r="A88" s="1346"/>
      <c r="B88" s="505"/>
      <c r="C88" s="505"/>
      <c r="D88" s="505"/>
      <c r="E88" s="505"/>
    </row>
  </sheetData>
  <sheetProtection formatColumns="0" formatRows="0" insertHyperlinks="0"/>
  <mergeCells count="41">
    <mergeCell ref="A85:A88"/>
    <mergeCell ref="E75:E76"/>
    <mergeCell ref="A77:A80"/>
    <mergeCell ref="A74:B74"/>
    <mergeCell ref="A75:A76"/>
    <mergeCell ref="B75:B76"/>
    <mergeCell ref="C75:C76"/>
    <mergeCell ref="D75:D76"/>
    <mergeCell ref="A67:A70"/>
    <mergeCell ref="A72:B73"/>
    <mergeCell ref="C72:C73"/>
    <mergeCell ref="D72:D73"/>
    <mergeCell ref="E57:E58"/>
    <mergeCell ref="A59:A62"/>
    <mergeCell ref="A54:B55"/>
    <mergeCell ref="D54:D55"/>
    <mergeCell ref="A56:B56"/>
    <mergeCell ref="A57:A58"/>
    <mergeCell ref="B57:B58"/>
    <mergeCell ref="C57:C58"/>
    <mergeCell ref="D57:D58"/>
    <mergeCell ref="A48:A49"/>
    <mergeCell ref="B48:B49"/>
    <mergeCell ref="C48:C49"/>
    <mergeCell ref="D48:D49"/>
    <mergeCell ref="E48:E49"/>
    <mergeCell ref="A42:A43"/>
    <mergeCell ref="A44:A46"/>
    <mergeCell ref="A1:E1"/>
    <mergeCell ref="A38:B39"/>
    <mergeCell ref="C38:C39"/>
    <mergeCell ref="D38:D39"/>
    <mergeCell ref="A31:A33"/>
    <mergeCell ref="A4:E4"/>
    <mergeCell ref="A22:A25"/>
    <mergeCell ref="A28:E28"/>
    <mergeCell ref="A29:B29"/>
    <mergeCell ref="A6:B7"/>
    <mergeCell ref="D6:D7"/>
    <mergeCell ref="A3:E3"/>
    <mergeCell ref="A2:E2"/>
  </mergeCells>
  <printOptions horizontalCentered="1"/>
  <pageMargins left="0.23622047244094491" right="0.23622047244094491" top="0.43307086614173229" bottom="0.43307086614173229" header="0.31496062992125984" footer="0.31496062992125984"/>
  <pageSetup scale="97" orientation="portrait" r:id="rId1"/>
  <rowBreaks count="1" manualBreakCount="1">
    <brk id="51" max="5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22"/>
  <dimension ref="A1:D30"/>
  <sheetViews>
    <sheetView view="pageBreakPreview" topLeftCell="A16" zoomScale="90" zoomScaleSheetLayoutView="90" workbookViewId="0">
      <selection activeCell="D28" sqref="D28"/>
    </sheetView>
  </sheetViews>
  <sheetFormatPr baseColWidth="10" defaultColWidth="11.33203125" defaultRowHeight="14"/>
  <cols>
    <col min="1" max="1" width="2.83203125" style="3" customWidth="1"/>
    <col min="2" max="2" width="40.33203125" style="3" customWidth="1"/>
    <col min="3" max="3" width="31.6640625" style="3" customWidth="1"/>
    <col min="4" max="4" width="23" style="3" customWidth="1"/>
    <col min="5" max="16384" width="11.33203125" style="3"/>
  </cols>
  <sheetData>
    <row r="1" spans="1:4" ht="16">
      <c r="A1" s="1070" t="str">
        <f>'CPCA-I-01'!A1:G1</f>
        <v>UNIVERSIDAD TECNOLÓGICA DE GUAYMAS</v>
      </c>
      <c r="B1" s="1070"/>
      <c r="C1" s="1070"/>
      <c r="D1" s="1070"/>
    </row>
    <row r="2" spans="1:4" ht="16">
      <c r="A2" s="1294" t="s">
        <v>20</v>
      </c>
      <c r="B2" s="1294"/>
      <c r="C2" s="1294"/>
      <c r="D2" s="1294"/>
    </row>
    <row r="3" spans="1:4" ht="16">
      <c r="A3" s="1294" t="str">
        <f>'CPCA-I-03'!A3:D3</f>
        <v>Del 01 de Enero al 31 de Diciembre 2024</v>
      </c>
      <c r="B3" s="1294"/>
      <c r="C3" s="1294"/>
      <c r="D3" s="1294"/>
    </row>
    <row r="4" spans="1:4" ht="16">
      <c r="A4" s="28"/>
      <c r="B4" s="1294" t="s">
        <v>1695</v>
      </c>
      <c r="C4" s="1294"/>
      <c r="D4" s="36"/>
    </row>
    <row r="5" spans="1:4" ht="6.75" customHeight="1" thickBot="1"/>
    <row r="6" spans="1:4" s="23" customFormat="1" ht="30" customHeight="1">
      <c r="A6" s="1361" t="s">
        <v>817</v>
      </c>
      <c r="B6" s="1362"/>
      <c r="C6" s="1359" t="s">
        <v>818</v>
      </c>
      <c r="D6" s="1360"/>
    </row>
    <row r="7" spans="1:4" s="23" customFormat="1" ht="32.25" customHeight="1" thickBot="1">
      <c r="A7" s="1363"/>
      <c r="B7" s="1364"/>
      <c r="C7" s="29" t="s">
        <v>819</v>
      </c>
      <c r="D7" s="30" t="s">
        <v>820</v>
      </c>
    </row>
    <row r="8" spans="1:4" s="23" customFormat="1" ht="31.5" customHeight="1">
      <c r="A8" s="25">
        <v>1</v>
      </c>
      <c r="B8" s="34" t="s">
        <v>2310</v>
      </c>
      <c r="C8" s="26" t="s">
        <v>2311</v>
      </c>
      <c r="D8" s="27">
        <v>119806172</v>
      </c>
    </row>
    <row r="9" spans="1:4" s="23" customFormat="1" ht="31.5" customHeight="1">
      <c r="A9" s="25">
        <v>2</v>
      </c>
      <c r="B9" s="34" t="s">
        <v>2312</v>
      </c>
      <c r="C9" s="26" t="s">
        <v>2311</v>
      </c>
      <c r="D9" s="27">
        <v>119806024</v>
      </c>
    </row>
    <row r="10" spans="1:4" s="23" customFormat="1" ht="31.5" customHeight="1">
      <c r="A10" s="25">
        <v>3</v>
      </c>
      <c r="B10" s="34" t="s">
        <v>2313</v>
      </c>
      <c r="C10" s="26" t="s">
        <v>2314</v>
      </c>
      <c r="D10" s="27">
        <v>50025344947</v>
      </c>
    </row>
    <row r="11" spans="1:4" s="23" customFormat="1" ht="31.5" customHeight="1">
      <c r="A11" s="25">
        <v>4</v>
      </c>
      <c r="B11" s="34" t="s">
        <v>2315</v>
      </c>
      <c r="C11" s="26" t="s">
        <v>2311</v>
      </c>
      <c r="D11" s="27">
        <v>119166831</v>
      </c>
    </row>
    <row r="12" spans="1:4" s="23" customFormat="1" ht="31.5" customHeight="1">
      <c r="A12" s="25">
        <v>5</v>
      </c>
      <c r="B12" s="34" t="s">
        <v>2316</v>
      </c>
      <c r="C12" s="26" t="s">
        <v>2311</v>
      </c>
      <c r="D12" s="27">
        <v>118134316</v>
      </c>
    </row>
    <row r="13" spans="1:4" s="23" customFormat="1" ht="31.5" customHeight="1">
      <c r="A13" s="25">
        <v>6</v>
      </c>
      <c r="B13" s="34" t="s">
        <v>2317</v>
      </c>
      <c r="C13" s="26" t="s">
        <v>2311</v>
      </c>
      <c r="D13" s="27">
        <v>118134529</v>
      </c>
    </row>
    <row r="14" spans="1:4" s="23" customFormat="1" ht="31.5" customHeight="1">
      <c r="A14" s="25">
        <v>7</v>
      </c>
      <c r="B14" s="34" t="s">
        <v>2318</v>
      </c>
      <c r="C14" s="26" t="s">
        <v>2311</v>
      </c>
      <c r="D14" s="27">
        <v>166266460</v>
      </c>
    </row>
    <row r="15" spans="1:4" s="23" customFormat="1" ht="31.5" customHeight="1">
      <c r="A15" s="25">
        <v>8</v>
      </c>
      <c r="B15" s="34" t="s">
        <v>2319</v>
      </c>
      <c r="C15" s="26" t="s">
        <v>2311</v>
      </c>
      <c r="D15" s="27">
        <v>116266673</v>
      </c>
    </row>
    <row r="16" spans="1:4" s="23" customFormat="1" ht="31.5" customHeight="1">
      <c r="A16" s="25">
        <v>9</v>
      </c>
      <c r="B16" s="34" t="s">
        <v>2320</v>
      </c>
      <c r="C16" s="26" t="s">
        <v>2311</v>
      </c>
      <c r="D16" s="27">
        <v>114600428</v>
      </c>
    </row>
    <row r="17" spans="1:4" s="23" customFormat="1" ht="31.5" customHeight="1">
      <c r="A17" s="25">
        <v>10</v>
      </c>
      <c r="B17" s="34" t="s">
        <v>2321</v>
      </c>
      <c r="C17" s="26" t="s">
        <v>2322</v>
      </c>
      <c r="D17" s="27">
        <v>4059318998</v>
      </c>
    </row>
    <row r="18" spans="1:4" s="23" customFormat="1" ht="31.5" customHeight="1">
      <c r="A18" s="25">
        <v>11</v>
      </c>
      <c r="B18" s="34" t="s">
        <v>2323</v>
      </c>
      <c r="C18" s="26" t="s">
        <v>2311</v>
      </c>
      <c r="D18" s="27">
        <v>122407469</v>
      </c>
    </row>
    <row r="19" spans="1:4" s="23" customFormat="1" ht="31.5" customHeight="1">
      <c r="A19" s="25">
        <v>12</v>
      </c>
      <c r="B19" s="34" t="s">
        <v>2324</v>
      </c>
      <c r="C19" s="26" t="s">
        <v>2311</v>
      </c>
      <c r="D19" s="27">
        <v>122407345</v>
      </c>
    </row>
    <row r="20" spans="1:4" s="23" customFormat="1" ht="31.5" customHeight="1">
      <c r="A20" s="25">
        <v>13</v>
      </c>
      <c r="B20" s="34" t="s">
        <v>2325</v>
      </c>
      <c r="C20" s="26" t="s">
        <v>2311</v>
      </c>
      <c r="D20" s="27">
        <v>122453959</v>
      </c>
    </row>
    <row r="21" spans="1:4" s="23" customFormat="1" ht="31.5" customHeight="1">
      <c r="A21" s="25"/>
      <c r="B21" s="34"/>
      <c r="C21" s="26"/>
      <c r="D21" s="27"/>
    </row>
    <row r="22" spans="1:4" s="23" customFormat="1" ht="31.5" customHeight="1">
      <c r="A22" s="25"/>
      <c r="B22" s="34"/>
      <c r="C22" s="26"/>
      <c r="D22" s="27"/>
    </row>
    <row r="23" spans="1:4" s="23" customFormat="1" ht="31.5" customHeight="1">
      <c r="A23" s="25"/>
      <c r="B23" s="34"/>
      <c r="C23" s="26"/>
      <c r="D23" s="27"/>
    </row>
    <row r="24" spans="1:4" s="23" customFormat="1" ht="31.5" customHeight="1">
      <c r="A24" s="1355"/>
      <c r="B24" s="1356"/>
      <c r="C24" s="1357"/>
      <c r="D24" s="1358"/>
    </row>
    <row r="25" spans="1:4">
      <c r="A25" s="336" t="s">
        <v>80</v>
      </c>
    </row>
    <row r="26" spans="1:4">
      <c r="A26" s="336"/>
    </row>
    <row r="27" spans="1:4">
      <c r="A27" s="336"/>
    </row>
    <row r="28" spans="1:4">
      <c r="A28" s="336"/>
    </row>
    <row r="30" spans="1:4" ht="18">
      <c r="B30" s="299" t="s">
        <v>821</v>
      </c>
    </row>
  </sheetData>
  <mergeCells count="7">
    <mergeCell ref="A24:D24"/>
    <mergeCell ref="A1:D1"/>
    <mergeCell ref="A3:D3"/>
    <mergeCell ref="C6:D6"/>
    <mergeCell ref="A2:D2"/>
    <mergeCell ref="A6:B7"/>
    <mergeCell ref="B4:C4"/>
  </mergeCells>
  <printOptions horizontalCentered="1"/>
  <pageMargins left="0.39370078740157483" right="0.39370078740157483" top="0.74803149606299213" bottom="0.74803149606299213" header="0.31496062992125984" footer="0.31496062992125984"/>
  <pageSetup scale="92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23"/>
  <dimension ref="A1:XFC32"/>
  <sheetViews>
    <sheetView view="pageBreakPreview" topLeftCell="A16" zoomScaleSheetLayoutView="100" workbookViewId="0">
      <selection activeCell="D30" sqref="D30"/>
    </sheetView>
  </sheetViews>
  <sheetFormatPr baseColWidth="10" defaultColWidth="11.33203125" defaultRowHeight="14"/>
  <cols>
    <col min="1" max="1" width="2.6640625" style="3" bestFit="1" customWidth="1"/>
    <col min="2" max="2" width="37" style="3" customWidth="1"/>
    <col min="3" max="3" width="36.33203125" style="3" customWidth="1"/>
    <col min="4" max="4" width="21.33203125" style="3" customWidth="1"/>
    <col min="5" max="16384" width="11.33203125" style="3"/>
  </cols>
  <sheetData>
    <row r="1" spans="1:4" ht="16">
      <c r="A1" s="1070" t="str">
        <f>'CPCA-I-01'!A1:G1</f>
        <v>UNIVERSIDAD TECNOLÓGICA DE GUAYMAS</v>
      </c>
      <c r="B1" s="1070"/>
      <c r="C1" s="1070"/>
      <c r="D1" s="1070"/>
    </row>
    <row r="2" spans="1:4" ht="16">
      <c r="A2" s="1294" t="s">
        <v>822</v>
      </c>
      <c r="B2" s="1294"/>
      <c r="C2" s="1294"/>
      <c r="D2" s="1294"/>
    </row>
    <row r="3" spans="1:4" ht="16">
      <c r="A3" s="1294" t="str">
        <f>'CPCA-I-01'!A3:G3</f>
        <v>Al 31 de diciembre del 2024</v>
      </c>
      <c r="B3" s="1294"/>
      <c r="C3" s="1294"/>
      <c r="D3" s="1294"/>
    </row>
    <row r="4" spans="1:4" ht="16">
      <c r="A4" s="28"/>
      <c r="B4" s="1294" t="s">
        <v>1696</v>
      </c>
      <c r="C4" s="1294"/>
      <c r="D4" s="36"/>
    </row>
    <row r="5" spans="1:4" ht="6.75" customHeight="1"/>
    <row r="6" spans="1:4" s="23" customFormat="1" ht="11.25" customHeight="1">
      <c r="A6" s="1366" t="s">
        <v>823</v>
      </c>
      <c r="B6" s="1366"/>
      <c r="C6" s="1366" t="s">
        <v>824</v>
      </c>
      <c r="D6" s="1366" t="s">
        <v>825</v>
      </c>
    </row>
    <row r="7" spans="1:4" s="23" customFormat="1" ht="11.25" customHeight="1">
      <c r="A7" s="1366"/>
      <c r="B7" s="1366"/>
      <c r="C7" s="1366"/>
      <c r="D7" s="1366"/>
    </row>
    <row r="8" spans="1:4" s="23" customFormat="1" ht="24" customHeight="1">
      <c r="A8" s="667"/>
      <c r="B8" s="668" t="s">
        <v>826</v>
      </c>
      <c r="C8" s="667" t="s">
        <v>2326</v>
      </c>
      <c r="D8" s="981">
        <v>40217279.799999997</v>
      </c>
    </row>
    <row r="9" spans="1:4" s="23" customFormat="1" ht="30" customHeight="1">
      <c r="A9" s="667">
        <v>1</v>
      </c>
      <c r="B9" s="667"/>
      <c r="C9" s="667" t="s">
        <v>2327</v>
      </c>
      <c r="D9" s="981">
        <v>4908059.0999999996</v>
      </c>
    </row>
    <row r="10" spans="1:4" s="23" customFormat="1" ht="30" customHeight="1">
      <c r="A10" s="667">
        <v>2</v>
      </c>
      <c r="B10" s="667"/>
      <c r="C10" s="667" t="s">
        <v>2328</v>
      </c>
      <c r="D10" s="982">
        <v>13096</v>
      </c>
    </row>
    <row r="11" spans="1:4" s="23" customFormat="1" ht="30" customHeight="1">
      <c r="A11" s="667">
        <v>3</v>
      </c>
      <c r="B11" s="667"/>
      <c r="C11" s="667" t="s">
        <v>2329</v>
      </c>
      <c r="D11" s="981">
        <v>1378800</v>
      </c>
    </row>
    <row r="12" spans="1:4" s="23" customFormat="1" ht="30" customHeight="1">
      <c r="A12" s="667">
        <v>4</v>
      </c>
      <c r="B12" s="667"/>
      <c r="C12" s="667" t="s">
        <v>2330</v>
      </c>
      <c r="D12" s="982">
        <v>1870601</v>
      </c>
    </row>
    <row r="13" spans="1:4" s="23" customFormat="1" ht="30" customHeight="1">
      <c r="A13" s="667">
        <v>5</v>
      </c>
      <c r="B13" s="667"/>
      <c r="C13" s="667" t="s">
        <v>2331</v>
      </c>
      <c r="D13" s="981">
        <v>956956</v>
      </c>
    </row>
    <row r="14" spans="1:4" s="23" customFormat="1" ht="30" customHeight="1">
      <c r="A14" s="667">
        <v>6</v>
      </c>
      <c r="B14" s="667"/>
      <c r="C14" s="667"/>
      <c r="D14" s="669"/>
    </row>
    <row r="15" spans="1:4" s="23" customFormat="1" ht="30" customHeight="1">
      <c r="A15" s="667">
        <v>7</v>
      </c>
      <c r="B15" s="667"/>
      <c r="C15" s="667"/>
      <c r="D15" s="669"/>
    </row>
    <row r="16" spans="1:4" s="23" customFormat="1" ht="30" customHeight="1">
      <c r="A16" s="667">
        <v>8</v>
      </c>
      <c r="B16" s="667"/>
      <c r="C16" s="667"/>
      <c r="D16" s="669"/>
    </row>
    <row r="17" spans="1:1023 1025:2047 2049:3071 3073:4095 4097:5119 5121:6143 6145:7167 7169:8191 8193:9215 9217:10239 10241:11263 11265:12287 12289:13311 13313:14335 14337:15359 15361:16383" s="23" customFormat="1" ht="30" customHeight="1">
      <c r="A17" s="667">
        <v>9</v>
      </c>
      <c r="B17" s="667"/>
      <c r="C17" s="667"/>
      <c r="D17" s="669"/>
    </row>
    <row r="18" spans="1:1023 1025:2047 2049:3071 3073:4095 4097:5119 5121:6143 6145:7167 7169:8191 8193:9215 9217:10239 10241:11263 11265:12287 12289:13311 13313:14335 14337:15359 15361:16383" s="23" customFormat="1" ht="22.5" customHeight="1">
      <c r="A18" s="667"/>
      <c r="B18" s="668" t="s">
        <v>827</v>
      </c>
      <c r="C18" s="667"/>
      <c r="D18" s="669"/>
    </row>
    <row r="19" spans="1:1023 1025:2047 2049:3071 3073:4095 4097:5119 5121:6143 6145:7167 7169:8191 8193:9215 9217:10239 10241:11263 11265:12287 12289:13311 13313:14335 14337:15359 15361:16383" s="23" customFormat="1" ht="30" customHeight="1">
      <c r="A19" s="667"/>
      <c r="B19" s="667" t="s">
        <v>828</v>
      </c>
      <c r="C19" s="667" t="s">
        <v>828</v>
      </c>
      <c r="D19" s="981">
        <v>21502500</v>
      </c>
    </row>
    <row r="20" spans="1:1023 1025:2047 2049:3071 3073:4095 4097:5119 5121:6143 6145:7167 7169:8191 8193:9215 9217:10239 10241:11263 11265:12287 12289:13311 13313:14335 14337:15359 15361:16383" s="23" customFormat="1" ht="30" customHeight="1">
      <c r="A20" s="667">
        <v>10</v>
      </c>
      <c r="B20" s="667"/>
      <c r="C20" s="667"/>
      <c r="D20" s="669"/>
    </row>
    <row r="21" spans="1:1023 1025:2047 2049:3071 3073:4095 4097:5119 5121:6143 6145:7167 7169:8191 8193:9215 9217:10239 10241:11263 11265:12287 12289:13311 13313:14335 14337:15359 15361:16383" s="23" customFormat="1" ht="30" customHeight="1">
      <c r="A21" s="667">
        <v>11</v>
      </c>
      <c r="B21" s="667"/>
      <c r="C21" s="667"/>
      <c r="D21" s="669"/>
    </row>
    <row r="22" spans="1:1023 1025:2047 2049:3071 3073:4095 4097:5119 5121:6143 6145:7167 7169:8191 8193:9215 9217:10239 10241:11263 11265:12287 12289:13311 13313:14335 14337:15359 15361:16383" s="23" customFormat="1" ht="30" customHeight="1">
      <c r="A22" s="667"/>
      <c r="B22" s="667" t="s">
        <v>829</v>
      </c>
      <c r="C22" s="667"/>
      <c r="D22" s="669"/>
    </row>
    <row r="23" spans="1:1023 1025:2047 2049:3071 3073:4095 4097:5119 5121:6143 6145:7167 7169:8191 8193:9215 9217:10239 10241:11263 11265:12287 12289:13311 13313:14335 14337:15359 15361:16383" s="23" customFormat="1" ht="30" customHeight="1">
      <c r="A23" s="667">
        <v>12</v>
      </c>
      <c r="B23" s="667"/>
      <c r="C23" s="667"/>
      <c r="D23" s="669"/>
    </row>
    <row r="24" spans="1:1023 1025:2047 2049:3071 3073:4095 4097:5119 5121:6143 6145:7167 7169:8191 8193:9215 9217:10239 10241:11263 11265:12287 12289:13311 13313:14335 14337:15359 15361:16383" s="23" customFormat="1" ht="30" customHeight="1">
      <c r="A24" s="667">
        <v>13</v>
      </c>
      <c r="B24" s="667"/>
      <c r="C24" s="667"/>
      <c r="D24" s="669"/>
    </row>
    <row r="25" spans="1:1023 1025:2047 2049:3071 3073:4095 4097:5119 5121:6143 6145:7167 7169:8191 8193:9215 9217:10239 10241:11263 11265:12287 12289:13311 13313:14335 14337:15359 15361:16383" s="23" customFormat="1" ht="30" customHeight="1">
      <c r="A25" s="667"/>
      <c r="B25" s="667" t="s">
        <v>830</v>
      </c>
      <c r="C25" s="667"/>
      <c r="D25" s="669"/>
    </row>
    <row r="26" spans="1:1023 1025:2047 2049:3071 3073:4095 4097:5119 5121:6143 6145:7167 7169:8191 8193:9215 9217:10239 10241:11263 11265:12287 12289:13311 13313:14335 14337:15359 15361:16383" s="23" customFormat="1">
      <c r="A26" s="1365"/>
      <c r="B26" s="1365"/>
      <c r="C26" s="1365"/>
      <c r="D26" s="1365"/>
    </row>
    <row r="27" spans="1:1023 1025:2047 2049:3071 3073:4095 4097:5119 5121:6143 6145:7167 7169:8191 8193:9215 9217:10239 10241:11263 11265:12287 12289:13311 13313:14335 14337:15359 15361:16383">
      <c r="A27" s="336" t="s">
        <v>240</v>
      </c>
      <c r="E27" s="336"/>
      <c r="G27" s="449"/>
      <c r="I27" s="336"/>
      <c r="K27" s="449"/>
      <c r="M27" s="336"/>
      <c r="O27" s="449"/>
      <c r="Q27" s="336"/>
      <c r="S27" s="449"/>
      <c r="U27" s="336"/>
      <c r="W27" s="449"/>
      <c r="Y27" s="336"/>
      <c r="AA27" s="449"/>
      <c r="AC27" s="336"/>
      <c r="AE27" s="449"/>
      <c r="AG27" s="336"/>
      <c r="AI27" s="449"/>
      <c r="AK27" s="336"/>
      <c r="AM27" s="449"/>
      <c r="AO27" s="336"/>
      <c r="AQ27" s="449"/>
      <c r="AS27" s="336"/>
      <c r="AU27" s="449"/>
      <c r="AW27" s="336"/>
      <c r="AY27" s="449"/>
      <c r="BA27" s="336"/>
      <c r="BC27" s="449"/>
      <c r="BE27" s="336"/>
      <c r="BG27" s="449"/>
      <c r="BI27" s="336"/>
      <c r="BK27" s="449"/>
      <c r="BM27" s="336"/>
      <c r="BO27" s="449"/>
      <c r="BQ27" s="336"/>
      <c r="BS27" s="449"/>
      <c r="BU27" s="336"/>
      <c r="BW27" s="449"/>
      <c r="BY27" s="336"/>
      <c r="CA27" s="449"/>
      <c r="CC27" s="336"/>
      <c r="CE27" s="449"/>
      <c r="CG27" s="336"/>
      <c r="CI27" s="449"/>
      <c r="CK27" s="336"/>
      <c r="CM27" s="449"/>
      <c r="CO27" s="336"/>
      <c r="CQ27" s="449"/>
      <c r="CS27" s="336"/>
      <c r="CU27" s="449"/>
      <c r="CW27" s="336"/>
      <c r="CY27" s="449"/>
      <c r="DA27" s="336"/>
      <c r="DC27" s="449"/>
      <c r="DE27" s="336"/>
      <c r="DG27" s="449"/>
      <c r="DI27" s="336"/>
      <c r="DK27" s="449"/>
      <c r="DM27" s="336"/>
      <c r="DO27" s="449"/>
      <c r="DQ27" s="336"/>
      <c r="DS27" s="449"/>
      <c r="DU27" s="336"/>
      <c r="DW27" s="449"/>
      <c r="DY27" s="336"/>
      <c r="EA27" s="449"/>
      <c r="EC27" s="336"/>
      <c r="EE27" s="449"/>
      <c r="EG27" s="336"/>
      <c r="EI27" s="449"/>
      <c r="EK27" s="336"/>
      <c r="EM27" s="449"/>
      <c r="EO27" s="336"/>
      <c r="EQ27" s="449"/>
      <c r="ES27" s="336"/>
      <c r="EU27" s="449"/>
      <c r="EW27" s="336"/>
      <c r="EY27" s="449"/>
      <c r="FA27" s="336"/>
      <c r="FC27" s="449"/>
      <c r="FE27" s="336"/>
      <c r="FG27" s="449"/>
      <c r="FI27" s="336"/>
      <c r="FK27" s="449"/>
      <c r="FM27" s="336"/>
      <c r="FO27" s="449"/>
      <c r="FQ27" s="336"/>
      <c r="FS27" s="449"/>
      <c r="FU27" s="336"/>
      <c r="FW27" s="449"/>
      <c r="FY27" s="336"/>
      <c r="GA27" s="449"/>
      <c r="GC27" s="336"/>
      <c r="GE27" s="449"/>
      <c r="GG27" s="336"/>
      <c r="GI27" s="449"/>
      <c r="GK27" s="336"/>
      <c r="GM27" s="449"/>
      <c r="GO27" s="336"/>
      <c r="GQ27" s="449"/>
      <c r="GS27" s="336"/>
      <c r="GU27" s="449"/>
      <c r="GW27" s="336"/>
      <c r="GY27" s="449"/>
      <c r="HA27" s="336"/>
      <c r="HC27" s="449"/>
      <c r="HE27" s="336"/>
      <c r="HG27" s="449"/>
      <c r="HI27" s="336"/>
      <c r="HK27" s="449"/>
      <c r="HM27" s="336"/>
      <c r="HO27" s="449"/>
      <c r="HQ27" s="336"/>
      <c r="HS27" s="449"/>
      <c r="HU27" s="336"/>
      <c r="HW27" s="449"/>
      <c r="HY27" s="336"/>
      <c r="IA27" s="449"/>
      <c r="IC27" s="336"/>
      <c r="IE27" s="449"/>
      <c r="IG27" s="336"/>
      <c r="II27" s="449"/>
      <c r="IK27" s="336"/>
      <c r="IM27" s="449"/>
      <c r="IO27" s="336"/>
      <c r="IQ27" s="449"/>
      <c r="IS27" s="336"/>
      <c r="IU27" s="449"/>
      <c r="IW27" s="336"/>
      <c r="IY27" s="449"/>
      <c r="JA27" s="336"/>
      <c r="JC27" s="449"/>
      <c r="JE27" s="336"/>
      <c r="JG27" s="449"/>
      <c r="JI27" s="336"/>
      <c r="JK27" s="449"/>
      <c r="JM27" s="336"/>
      <c r="JO27" s="449"/>
      <c r="JQ27" s="336"/>
      <c r="JS27" s="449"/>
      <c r="JU27" s="336"/>
      <c r="JW27" s="449"/>
      <c r="JY27" s="336"/>
      <c r="KA27" s="449"/>
      <c r="KC27" s="336"/>
      <c r="KE27" s="449"/>
      <c r="KG27" s="336"/>
      <c r="KI27" s="449"/>
      <c r="KK27" s="336"/>
      <c r="KM27" s="449"/>
      <c r="KO27" s="336"/>
      <c r="KQ27" s="449"/>
      <c r="KS27" s="336"/>
      <c r="KU27" s="449"/>
      <c r="KW27" s="336"/>
      <c r="KY27" s="449"/>
      <c r="LA27" s="336"/>
      <c r="LC27" s="449"/>
      <c r="LE27" s="336"/>
      <c r="LG27" s="449"/>
      <c r="LI27" s="336"/>
      <c r="LK27" s="449"/>
      <c r="LM27" s="336"/>
      <c r="LO27" s="449"/>
      <c r="LQ27" s="336"/>
      <c r="LS27" s="449"/>
      <c r="LU27" s="336"/>
      <c r="LW27" s="449"/>
      <c r="LY27" s="336"/>
      <c r="MA27" s="449"/>
      <c r="MC27" s="336"/>
      <c r="ME27" s="449"/>
      <c r="MG27" s="336"/>
      <c r="MI27" s="449"/>
      <c r="MK27" s="336"/>
      <c r="MM27" s="449"/>
      <c r="MO27" s="336"/>
      <c r="MQ27" s="449"/>
      <c r="MS27" s="336"/>
      <c r="MU27" s="449"/>
      <c r="MW27" s="336"/>
      <c r="MY27" s="449"/>
      <c r="NA27" s="336"/>
      <c r="NC27" s="449"/>
      <c r="NE27" s="336"/>
      <c r="NG27" s="449"/>
      <c r="NI27" s="336"/>
      <c r="NK27" s="449"/>
      <c r="NM27" s="336"/>
      <c r="NO27" s="449"/>
      <c r="NQ27" s="336"/>
      <c r="NS27" s="449"/>
      <c r="NU27" s="336"/>
      <c r="NW27" s="449"/>
      <c r="NY27" s="336"/>
      <c r="OA27" s="449"/>
      <c r="OC27" s="336"/>
      <c r="OE27" s="449"/>
      <c r="OG27" s="336"/>
      <c r="OI27" s="449"/>
      <c r="OK27" s="336"/>
      <c r="OM27" s="449"/>
      <c r="OO27" s="336"/>
      <c r="OQ27" s="449"/>
      <c r="OS27" s="336"/>
      <c r="OU27" s="449"/>
      <c r="OW27" s="336"/>
      <c r="OY27" s="449"/>
      <c r="PA27" s="336"/>
      <c r="PC27" s="449"/>
      <c r="PE27" s="336"/>
      <c r="PG27" s="449"/>
      <c r="PI27" s="336"/>
      <c r="PK27" s="449"/>
      <c r="PM27" s="336"/>
      <c r="PO27" s="449"/>
      <c r="PQ27" s="336"/>
      <c r="PS27" s="449"/>
      <c r="PU27" s="336"/>
      <c r="PW27" s="449"/>
      <c r="PY27" s="336"/>
      <c r="QA27" s="449"/>
      <c r="QC27" s="336"/>
      <c r="QE27" s="449"/>
      <c r="QG27" s="336"/>
      <c r="QI27" s="449"/>
      <c r="QK27" s="336"/>
      <c r="QM27" s="449"/>
      <c r="QO27" s="336"/>
      <c r="QQ27" s="449"/>
      <c r="QS27" s="336"/>
      <c r="QU27" s="449"/>
      <c r="QW27" s="336"/>
      <c r="QY27" s="449"/>
      <c r="RA27" s="336"/>
      <c r="RC27" s="449"/>
      <c r="RE27" s="336"/>
      <c r="RG27" s="449"/>
      <c r="RI27" s="336"/>
      <c r="RK27" s="449"/>
      <c r="RM27" s="336"/>
      <c r="RO27" s="449"/>
      <c r="RQ27" s="336"/>
      <c r="RS27" s="449"/>
      <c r="RU27" s="336"/>
      <c r="RW27" s="449"/>
      <c r="RY27" s="336"/>
      <c r="SA27" s="449"/>
      <c r="SC27" s="336"/>
      <c r="SE27" s="449"/>
      <c r="SG27" s="336"/>
      <c r="SI27" s="449"/>
      <c r="SK27" s="336"/>
      <c r="SM27" s="449"/>
      <c r="SO27" s="336"/>
      <c r="SQ27" s="449"/>
      <c r="SS27" s="336"/>
      <c r="SU27" s="449"/>
      <c r="SW27" s="336"/>
      <c r="SY27" s="449"/>
      <c r="TA27" s="336"/>
      <c r="TC27" s="449"/>
      <c r="TE27" s="336"/>
      <c r="TG27" s="449"/>
      <c r="TI27" s="336"/>
      <c r="TK27" s="449"/>
      <c r="TM27" s="336"/>
      <c r="TO27" s="449"/>
      <c r="TQ27" s="336"/>
      <c r="TS27" s="449"/>
      <c r="TU27" s="336"/>
      <c r="TW27" s="449"/>
      <c r="TY27" s="336"/>
      <c r="UA27" s="449"/>
      <c r="UC27" s="336"/>
      <c r="UE27" s="449"/>
      <c r="UG27" s="336"/>
      <c r="UI27" s="449"/>
      <c r="UK27" s="336"/>
      <c r="UM27" s="449"/>
      <c r="UO27" s="336"/>
      <c r="UQ27" s="449"/>
      <c r="US27" s="336"/>
      <c r="UU27" s="449"/>
      <c r="UW27" s="336"/>
      <c r="UY27" s="449"/>
      <c r="VA27" s="336"/>
      <c r="VC27" s="449"/>
      <c r="VE27" s="336"/>
      <c r="VG27" s="449"/>
      <c r="VI27" s="336"/>
      <c r="VK27" s="449"/>
      <c r="VM27" s="336"/>
      <c r="VO27" s="449"/>
      <c r="VQ27" s="336"/>
      <c r="VS27" s="449"/>
      <c r="VU27" s="336"/>
      <c r="VW27" s="449"/>
      <c r="VY27" s="336"/>
      <c r="WA27" s="449"/>
      <c r="WC27" s="336"/>
      <c r="WE27" s="449"/>
      <c r="WG27" s="336"/>
      <c r="WI27" s="449"/>
      <c r="WK27" s="336"/>
      <c r="WM27" s="449"/>
      <c r="WO27" s="336"/>
      <c r="WQ27" s="449"/>
      <c r="WS27" s="336"/>
      <c r="WU27" s="449"/>
      <c r="WW27" s="336"/>
      <c r="WY27" s="449"/>
      <c r="XA27" s="336"/>
      <c r="XC27" s="449"/>
      <c r="XE27" s="336"/>
      <c r="XG27" s="449"/>
      <c r="XI27" s="336"/>
      <c r="XK27" s="449"/>
      <c r="XM27" s="336"/>
      <c r="XO27" s="449"/>
      <c r="XQ27" s="336"/>
      <c r="XS27" s="449"/>
      <c r="XU27" s="336"/>
      <c r="XW27" s="449"/>
      <c r="XY27" s="336"/>
      <c r="YA27" s="449"/>
      <c r="YC27" s="336"/>
      <c r="YE27" s="449"/>
      <c r="YG27" s="336"/>
      <c r="YI27" s="449"/>
      <c r="YK27" s="336"/>
      <c r="YM27" s="449"/>
      <c r="YO27" s="336"/>
      <c r="YQ27" s="449"/>
      <c r="YS27" s="336"/>
      <c r="YU27" s="449"/>
      <c r="YW27" s="336"/>
      <c r="YY27" s="449"/>
      <c r="ZA27" s="336"/>
      <c r="ZC27" s="449"/>
      <c r="ZE27" s="336"/>
      <c r="ZG27" s="449"/>
      <c r="ZI27" s="336"/>
      <c r="ZK27" s="449"/>
      <c r="ZM27" s="336"/>
      <c r="ZO27" s="449"/>
      <c r="ZQ27" s="336"/>
      <c r="ZS27" s="449"/>
      <c r="ZU27" s="336"/>
      <c r="ZW27" s="449"/>
      <c r="ZY27" s="336"/>
      <c r="AAA27" s="449"/>
      <c r="AAC27" s="336"/>
      <c r="AAE27" s="449"/>
      <c r="AAG27" s="336"/>
      <c r="AAI27" s="449"/>
      <c r="AAK27" s="336"/>
      <c r="AAM27" s="449"/>
      <c r="AAO27" s="336"/>
      <c r="AAQ27" s="449"/>
      <c r="AAS27" s="336"/>
      <c r="AAU27" s="449"/>
      <c r="AAW27" s="336"/>
      <c r="AAY27" s="449"/>
      <c r="ABA27" s="336"/>
      <c r="ABC27" s="449"/>
      <c r="ABE27" s="336"/>
      <c r="ABG27" s="449"/>
      <c r="ABI27" s="336"/>
      <c r="ABK27" s="449"/>
      <c r="ABM27" s="336"/>
      <c r="ABO27" s="449"/>
      <c r="ABQ27" s="336"/>
      <c r="ABS27" s="449"/>
      <c r="ABU27" s="336"/>
      <c r="ABW27" s="449"/>
      <c r="ABY27" s="336"/>
      <c r="ACA27" s="449"/>
      <c r="ACC27" s="336"/>
      <c r="ACE27" s="449"/>
      <c r="ACG27" s="336"/>
      <c r="ACI27" s="449"/>
      <c r="ACK27" s="336"/>
      <c r="ACM27" s="449"/>
      <c r="ACO27" s="336"/>
      <c r="ACQ27" s="449"/>
      <c r="ACS27" s="336"/>
      <c r="ACU27" s="449"/>
      <c r="ACW27" s="336"/>
      <c r="ACY27" s="449"/>
      <c r="ADA27" s="336"/>
      <c r="ADC27" s="449"/>
      <c r="ADE27" s="336"/>
      <c r="ADG27" s="449"/>
      <c r="ADI27" s="336"/>
      <c r="ADK27" s="449"/>
      <c r="ADM27" s="336"/>
      <c r="ADO27" s="449"/>
      <c r="ADQ27" s="336"/>
      <c r="ADS27" s="449"/>
      <c r="ADU27" s="336"/>
      <c r="ADW27" s="449"/>
      <c r="ADY27" s="336"/>
      <c r="AEA27" s="449"/>
      <c r="AEC27" s="336"/>
      <c r="AEE27" s="449"/>
      <c r="AEG27" s="336"/>
      <c r="AEI27" s="449"/>
      <c r="AEK27" s="336"/>
      <c r="AEM27" s="449"/>
      <c r="AEO27" s="336"/>
      <c r="AEQ27" s="449"/>
      <c r="AES27" s="336"/>
      <c r="AEU27" s="449"/>
      <c r="AEW27" s="336"/>
      <c r="AEY27" s="449"/>
      <c r="AFA27" s="336"/>
      <c r="AFC27" s="449"/>
      <c r="AFE27" s="336"/>
      <c r="AFG27" s="449"/>
      <c r="AFI27" s="336"/>
      <c r="AFK27" s="449"/>
      <c r="AFM27" s="336"/>
      <c r="AFO27" s="449"/>
      <c r="AFQ27" s="336"/>
      <c r="AFS27" s="449"/>
      <c r="AFU27" s="336"/>
      <c r="AFW27" s="449"/>
      <c r="AFY27" s="336"/>
      <c r="AGA27" s="449"/>
      <c r="AGC27" s="336"/>
      <c r="AGE27" s="449"/>
      <c r="AGG27" s="336"/>
      <c r="AGI27" s="449"/>
      <c r="AGK27" s="336"/>
      <c r="AGM27" s="449"/>
      <c r="AGO27" s="336"/>
      <c r="AGQ27" s="449"/>
      <c r="AGS27" s="336"/>
      <c r="AGU27" s="449"/>
      <c r="AGW27" s="336"/>
      <c r="AGY27" s="449"/>
      <c r="AHA27" s="336"/>
      <c r="AHC27" s="449"/>
      <c r="AHE27" s="336"/>
      <c r="AHG27" s="449"/>
      <c r="AHI27" s="336"/>
      <c r="AHK27" s="449"/>
      <c r="AHM27" s="336"/>
      <c r="AHO27" s="449"/>
      <c r="AHQ27" s="336"/>
      <c r="AHS27" s="449"/>
      <c r="AHU27" s="336"/>
      <c r="AHW27" s="449"/>
      <c r="AHY27" s="336"/>
      <c r="AIA27" s="449"/>
      <c r="AIC27" s="336"/>
      <c r="AIE27" s="449"/>
      <c r="AIG27" s="336"/>
      <c r="AII27" s="449"/>
      <c r="AIK27" s="336"/>
      <c r="AIM27" s="449"/>
      <c r="AIO27" s="336"/>
      <c r="AIQ27" s="449"/>
      <c r="AIS27" s="336"/>
      <c r="AIU27" s="449"/>
      <c r="AIW27" s="336"/>
      <c r="AIY27" s="449"/>
      <c r="AJA27" s="336"/>
      <c r="AJC27" s="449"/>
      <c r="AJE27" s="336"/>
      <c r="AJG27" s="449"/>
      <c r="AJI27" s="336"/>
      <c r="AJK27" s="449"/>
      <c r="AJM27" s="336"/>
      <c r="AJO27" s="449"/>
      <c r="AJQ27" s="336"/>
      <c r="AJS27" s="449"/>
      <c r="AJU27" s="336"/>
      <c r="AJW27" s="449"/>
      <c r="AJY27" s="336"/>
      <c r="AKA27" s="449"/>
      <c r="AKC27" s="336"/>
      <c r="AKE27" s="449"/>
      <c r="AKG27" s="336"/>
      <c r="AKI27" s="449"/>
      <c r="AKK27" s="336"/>
      <c r="AKM27" s="449"/>
      <c r="AKO27" s="336"/>
      <c r="AKQ27" s="449"/>
      <c r="AKS27" s="336"/>
      <c r="AKU27" s="449"/>
      <c r="AKW27" s="336"/>
      <c r="AKY27" s="449"/>
      <c r="ALA27" s="336"/>
      <c r="ALC27" s="449"/>
      <c r="ALE27" s="336"/>
      <c r="ALG27" s="449"/>
      <c r="ALI27" s="336"/>
      <c r="ALK27" s="449"/>
      <c r="ALM27" s="336"/>
      <c r="ALO27" s="449"/>
      <c r="ALQ27" s="336"/>
      <c r="ALS27" s="449"/>
      <c r="ALU27" s="336"/>
      <c r="ALW27" s="449"/>
      <c r="ALY27" s="336"/>
      <c r="AMA27" s="449"/>
      <c r="AMC27" s="336"/>
      <c r="AME27" s="449"/>
      <c r="AMG27" s="336"/>
      <c r="AMI27" s="449"/>
      <c r="AMK27" s="336"/>
      <c r="AMM27" s="449"/>
      <c r="AMO27" s="336"/>
      <c r="AMQ27" s="449"/>
      <c r="AMS27" s="336"/>
      <c r="AMU27" s="449"/>
      <c r="AMW27" s="336"/>
      <c r="AMY27" s="449"/>
      <c r="ANA27" s="336"/>
      <c r="ANC27" s="449"/>
      <c r="ANE27" s="336"/>
      <c r="ANG27" s="449"/>
      <c r="ANI27" s="336"/>
      <c r="ANK27" s="449"/>
      <c r="ANM27" s="336"/>
      <c r="ANO27" s="449"/>
      <c r="ANQ27" s="336"/>
      <c r="ANS27" s="449"/>
      <c r="ANU27" s="336"/>
      <c r="ANW27" s="449"/>
      <c r="ANY27" s="336"/>
      <c r="AOA27" s="449"/>
      <c r="AOC27" s="336"/>
      <c r="AOE27" s="449"/>
      <c r="AOG27" s="336"/>
      <c r="AOI27" s="449"/>
      <c r="AOK27" s="336"/>
      <c r="AOM27" s="449"/>
      <c r="AOO27" s="336"/>
      <c r="AOQ27" s="449"/>
      <c r="AOS27" s="336"/>
      <c r="AOU27" s="449"/>
      <c r="AOW27" s="336"/>
      <c r="AOY27" s="449"/>
      <c r="APA27" s="336"/>
      <c r="APC27" s="449"/>
      <c r="APE27" s="336"/>
      <c r="APG27" s="449"/>
      <c r="API27" s="336"/>
      <c r="APK27" s="449"/>
      <c r="APM27" s="336"/>
      <c r="APO27" s="449"/>
      <c r="APQ27" s="336"/>
      <c r="APS27" s="449"/>
      <c r="APU27" s="336"/>
      <c r="APW27" s="449"/>
      <c r="APY27" s="336"/>
      <c r="AQA27" s="449"/>
      <c r="AQC27" s="336"/>
      <c r="AQE27" s="449"/>
      <c r="AQG27" s="336"/>
      <c r="AQI27" s="449"/>
      <c r="AQK27" s="336"/>
      <c r="AQM27" s="449"/>
      <c r="AQO27" s="336"/>
      <c r="AQQ27" s="449"/>
      <c r="AQS27" s="336"/>
      <c r="AQU27" s="449"/>
      <c r="AQW27" s="336"/>
      <c r="AQY27" s="449"/>
      <c r="ARA27" s="336"/>
      <c r="ARC27" s="449"/>
      <c r="ARE27" s="336"/>
      <c r="ARG27" s="449"/>
      <c r="ARI27" s="336"/>
      <c r="ARK27" s="449"/>
      <c r="ARM27" s="336"/>
      <c r="ARO27" s="449"/>
      <c r="ARQ27" s="336"/>
      <c r="ARS27" s="449"/>
      <c r="ARU27" s="336"/>
      <c r="ARW27" s="449"/>
      <c r="ARY27" s="336"/>
      <c r="ASA27" s="449"/>
      <c r="ASC27" s="336"/>
      <c r="ASE27" s="449"/>
      <c r="ASG27" s="336"/>
      <c r="ASI27" s="449"/>
      <c r="ASK27" s="336"/>
      <c r="ASM27" s="449"/>
      <c r="ASO27" s="336"/>
      <c r="ASQ27" s="449"/>
      <c r="ASS27" s="336"/>
      <c r="ASU27" s="449"/>
      <c r="ASW27" s="336"/>
      <c r="ASY27" s="449"/>
      <c r="ATA27" s="336"/>
      <c r="ATC27" s="449"/>
      <c r="ATE27" s="336"/>
      <c r="ATG27" s="449"/>
      <c r="ATI27" s="336"/>
      <c r="ATK27" s="449"/>
      <c r="ATM27" s="336"/>
      <c r="ATO27" s="449"/>
      <c r="ATQ27" s="336"/>
      <c r="ATS27" s="449"/>
      <c r="ATU27" s="336"/>
      <c r="ATW27" s="449"/>
      <c r="ATY27" s="336"/>
      <c r="AUA27" s="449"/>
      <c r="AUC27" s="336"/>
      <c r="AUE27" s="449"/>
      <c r="AUG27" s="336"/>
      <c r="AUI27" s="449"/>
      <c r="AUK27" s="336"/>
      <c r="AUM27" s="449"/>
      <c r="AUO27" s="336"/>
      <c r="AUQ27" s="449"/>
      <c r="AUS27" s="336"/>
      <c r="AUU27" s="449"/>
      <c r="AUW27" s="336"/>
      <c r="AUY27" s="449"/>
      <c r="AVA27" s="336"/>
      <c r="AVC27" s="449"/>
      <c r="AVE27" s="336"/>
      <c r="AVG27" s="449"/>
      <c r="AVI27" s="336"/>
      <c r="AVK27" s="449"/>
      <c r="AVM27" s="336"/>
      <c r="AVO27" s="449"/>
      <c r="AVQ27" s="336"/>
      <c r="AVS27" s="449"/>
      <c r="AVU27" s="336"/>
      <c r="AVW27" s="449"/>
      <c r="AVY27" s="336"/>
      <c r="AWA27" s="449"/>
      <c r="AWC27" s="336"/>
      <c r="AWE27" s="449"/>
      <c r="AWG27" s="336"/>
      <c r="AWI27" s="449"/>
      <c r="AWK27" s="336"/>
      <c r="AWM27" s="449"/>
      <c r="AWO27" s="336"/>
      <c r="AWQ27" s="449"/>
      <c r="AWS27" s="336"/>
      <c r="AWU27" s="449"/>
      <c r="AWW27" s="336"/>
      <c r="AWY27" s="449"/>
      <c r="AXA27" s="336"/>
      <c r="AXC27" s="449"/>
      <c r="AXE27" s="336"/>
      <c r="AXG27" s="449"/>
      <c r="AXI27" s="336"/>
      <c r="AXK27" s="449"/>
      <c r="AXM27" s="336"/>
      <c r="AXO27" s="449"/>
      <c r="AXQ27" s="336"/>
      <c r="AXS27" s="449"/>
      <c r="AXU27" s="336"/>
      <c r="AXW27" s="449"/>
      <c r="AXY27" s="336"/>
      <c r="AYA27" s="449"/>
      <c r="AYC27" s="336"/>
      <c r="AYE27" s="449"/>
      <c r="AYG27" s="336"/>
      <c r="AYI27" s="449"/>
      <c r="AYK27" s="336"/>
      <c r="AYM27" s="449"/>
      <c r="AYO27" s="336"/>
      <c r="AYQ27" s="449"/>
      <c r="AYS27" s="336"/>
      <c r="AYU27" s="449"/>
      <c r="AYW27" s="336"/>
      <c r="AYY27" s="449"/>
      <c r="AZA27" s="336"/>
      <c r="AZC27" s="449"/>
      <c r="AZE27" s="336"/>
      <c r="AZG27" s="449"/>
      <c r="AZI27" s="336"/>
      <c r="AZK27" s="449"/>
      <c r="AZM27" s="336"/>
      <c r="AZO27" s="449"/>
      <c r="AZQ27" s="336"/>
      <c r="AZS27" s="449"/>
      <c r="AZU27" s="336"/>
      <c r="AZW27" s="449"/>
      <c r="AZY27" s="336"/>
      <c r="BAA27" s="449"/>
      <c r="BAC27" s="336"/>
      <c r="BAE27" s="449"/>
      <c r="BAG27" s="336"/>
      <c r="BAI27" s="449"/>
      <c r="BAK27" s="336"/>
      <c r="BAM27" s="449"/>
      <c r="BAO27" s="336"/>
      <c r="BAQ27" s="449"/>
      <c r="BAS27" s="336"/>
      <c r="BAU27" s="449"/>
      <c r="BAW27" s="336"/>
      <c r="BAY27" s="449"/>
      <c r="BBA27" s="336"/>
      <c r="BBC27" s="449"/>
      <c r="BBE27" s="336"/>
      <c r="BBG27" s="449"/>
      <c r="BBI27" s="336"/>
      <c r="BBK27" s="449"/>
      <c r="BBM27" s="336"/>
      <c r="BBO27" s="449"/>
      <c r="BBQ27" s="336"/>
      <c r="BBS27" s="449"/>
      <c r="BBU27" s="336"/>
      <c r="BBW27" s="449"/>
      <c r="BBY27" s="336"/>
      <c r="BCA27" s="449"/>
      <c r="BCC27" s="336"/>
      <c r="BCE27" s="449"/>
      <c r="BCG27" s="336"/>
      <c r="BCI27" s="449"/>
      <c r="BCK27" s="336"/>
      <c r="BCM27" s="449"/>
      <c r="BCO27" s="336"/>
      <c r="BCQ27" s="449"/>
      <c r="BCS27" s="336"/>
      <c r="BCU27" s="449"/>
      <c r="BCW27" s="336"/>
      <c r="BCY27" s="449"/>
      <c r="BDA27" s="336"/>
      <c r="BDC27" s="449"/>
      <c r="BDE27" s="336"/>
      <c r="BDG27" s="449"/>
      <c r="BDI27" s="336"/>
      <c r="BDK27" s="449"/>
      <c r="BDM27" s="336"/>
      <c r="BDO27" s="449"/>
      <c r="BDQ27" s="336"/>
      <c r="BDS27" s="449"/>
      <c r="BDU27" s="336"/>
      <c r="BDW27" s="449"/>
      <c r="BDY27" s="336"/>
      <c r="BEA27" s="449"/>
      <c r="BEC27" s="336"/>
      <c r="BEE27" s="449"/>
      <c r="BEG27" s="336"/>
      <c r="BEI27" s="449"/>
      <c r="BEK27" s="336"/>
      <c r="BEM27" s="449"/>
      <c r="BEO27" s="336"/>
      <c r="BEQ27" s="449"/>
      <c r="BES27" s="336"/>
      <c r="BEU27" s="449"/>
      <c r="BEW27" s="336"/>
      <c r="BEY27" s="449"/>
      <c r="BFA27" s="336"/>
      <c r="BFC27" s="449"/>
      <c r="BFE27" s="336"/>
      <c r="BFG27" s="449"/>
      <c r="BFI27" s="336"/>
      <c r="BFK27" s="449"/>
      <c r="BFM27" s="336"/>
      <c r="BFO27" s="449"/>
      <c r="BFQ27" s="336"/>
      <c r="BFS27" s="449"/>
      <c r="BFU27" s="336"/>
      <c r="BFW27" s="449"/>
      <c r="BFY27" s="336"/>
      <c r="BGA27" s="449"/>
      <c r="BGC27" s="336"/>
      <c r="BGE27" s="449"/>
      <c r="BGG27" s="336"/>
      <c r="BGI27" s="449"/>
      <c r="BGK27" s="336"/>
      <c r="BGM27" s="449"/>
      <c r="BGO27" s="336"/>
      <c r="BGQ27" s="449"/>
      <c r="BGS27" s="336"/>
      <c r="BGU27" s="449"/>
      <c r="BGW27" s="336"/>
      <c r="BGY27" s="449"/>
      <c r="BHA27" s="336"/>
      <c r="BHC27" s="449"/>
      <c r="BHE27" s="336"/>
      <c r="BHG27" s="449"/>
      <c r="BHI27" s="336"/>
      <c r="BHK27" s="449"/>
      <c r="BHM27" s="336"/>
      <c r="BHO27" s="449"/>
      <c r="BHQ27" s="336"/>
      <c r="BHS27" s="449"/>
      <c r="BHU27" s="336"/>
      <c r="BHW27" s="449"/>
      <c r="BHY27" s="336"/>
      <c r="BIA27" s="449"/>
      <c r="BIC27" s="336"/>
      <c r="BIE27" s="449"/>
      <c r="BIG27" s="336"/>
      <c r="BII27" s="449"/>
      <c r="BIK27" s="336"/>
      <c r="BIM27" s="449"/>
      <c r="BIO27" s="336"/>
      <c r="BIQ27" s="449"/>
      <c r="BIS27" s="336"/>
      <c r="BIU27" s="449"/>
      <c r="BIW27" s="336"/>
      <c r="BIY27" s="449"/>
      <c r="BJA27" s="336"/>
      <c r="BJC27" s="449"/>
      <c r="BJE27" s="336"/>
      <c r="BJG27" s="449"/>
      <c r="BJI27" s="336"/>
      <c r="BJK27" s="449"/>
      <c r="BJM27" s="336"/>
      <c r="BJO27" s="449"/>
      <c r="BJQ27" s="336"/>
      <c r="BJS27" s="449"/>
      <c r="BJU27" s="336"/>
      <c r="BJW27" s="449"/>
      <c r="BJY27" s="336"/>
      <c r="BKA27" s="449"/>
      <c r="BKC27" s="336"/>
      <c r="BKE27" s="449"/>
      <c r="BKG27" s="336"/>
      <c r="BKI27" s="449"/>
      <c r="BKK27" s="336"/>
      <c r="BKM27" s="449"/>
      <c r="BKO27" s="336"/>
      <c r="BKQ27" s="449"/>
      <c r="BKS27" s="336"/>
      <c r="BKU27" s="449"/>
      <c r="BKW27" s="336"/>
      <c r="BKY27" s="449"/>
      <c r="BLA27" s="336"/>
      <c r="BLC27" s="449"/>
      <c r="BLE27" s="336"/>
      <c r="BLG27" s="449"/>
      <c r="BLI27" s="336"/>
      <c r="BLK27" s="449"/>
      <c r="BLM27" s="336"/>
      <c r="BLO27" s="449"/>
      <c r="BLQ27" s="336"/>
      <c r="BLS27" s="449"/>
      <c r="BLU27" s="336"/>
      <c r="BLW27" s="449"/>
      <c r="BLY27" s="336"/>
      <c r="BMA27" s="449"/>
      <c r="BMC27" s="336"/>
      <c r="BME27" s="449"/>
      <c r="BMG27" s="336"/>
      <c r="BMI27" s="449"/>
      <c r="BMK27" s="336"/>
      <c r="BMM27" s="449"/>
      <c r="BMO27" s="336"/>
      <c r="BMQ27" s="449"/>
      <c r="BMS27" s="336"/>
      <c r="BMU27" s="449"/>
      <c r="BMW27" s="336"/>
      <c r="BMY27" s="449"/>
      <c r="BNA27" s="336"/>
      <c r="BNC27" s="449"/>
      <c r="BNE27" s="336"/>
      <c r="BNG27" s="449"/>
      <c r="BNI27" s="336"/>
      <c r="BNK27" s="449"/>
      <c r="BNM27" s="336"/>
      <c r="BNO27" s="449"/>
      <c r="BNQ27" s="336"/>
      <c r="BNS27" s="449"/>
      <c r="BNU27" s="336"/>
      <c r="BNW27" s="449"/>
      <c r="BNY27" s="336"/>
      <c r="BOA27" s="449"/>
      <c r="BOC27" s="336"/>
      <c r="BOE27" s="449"/>
      <c r="BOG27" s="336"/>
      <c r="BOI27" s="449"/>
      <c r="BOK27" s="336"/>
      <c r="BOM27" s="449"/>
      <c r="BOO27" s="336"/>
      <c r="BOQ27" s="449"/>
      <c r="BOS27" s="336"/>
      <c r="BOU27" s="449"/>
      <c r="BOW27" s="336"/>
      <c r="BOY27" s="449"/>
      <c r="BPA27" s="336"/>
      <c r="BPC27" s="449"/>
      <c r="BPE27" s="336"/>
      <c r="BPG27" s="449"/>
      <c r="BPI27" s="336"/>
      <c r="BPK27" s="449"/>
      <c r="BPM27" s="336"/>
      <c r="BPO27" s="449"/>
      <c r="BPQ27" s="336"/>
      <c r="BPS27" s="449"/>
      <c r="BPU27" s="336"/>
      <c r="BPW27" s="449"/>
      <c r="BPY27" s="336"/>
      <c r="BQA27" s="449"/>
      <c r="BQC27" s="336"/>
      <c r="BQE27" s="449"/>
      <c r="BQG27" s="336"/>
      <c r="BQI27" s="449"/>
      <c r="BQK27" s="336"/>
      <c r="BQM27" s="449"/>
      <c r="BQO27" s="336"/>
      <c r="BQQ27" s="449"/>
      <c r="BQS27" s="336"/>
      <c r="BQU27" s="449"/>
      <c r="BQW27" s="336"/>
      <c r="BQY27" s="449"/>
      <c r="BRA27" s="336"/>
      <c r="BRC27" s="449"/>
      <c r="BRE27" s="336"/>
      <c r="BRG27" s="449"/>
      <c r="BRI27" s="336"/>
      <c r="BRK27" s="449"/>
      <c r="BRM27" s="336"/>
      <c r="BRO27" s="449"/>
      <c r="BRQ27" s="336"/>
      <c r="BRS27" s="449"/>
      <c r="BRU27" s="336"/>
      <c r="BRW27" s="449"/>
      <c r="BRY27" s="336"/>
      <c r="BSA27" s="449"/>
      <c r="BSC27" s="336"/>
      <c r="BSE27" s="449"/>
      <c r="BSG27" s="336"/>
      <c r="BSI27" s="449"/>
      <c r="BSK27" s="336"/>
      <c r="BSM27" s="449"/>
      <c r="BSO27" s="336"/>
      <c r="BSQ27" s="449"/>
      <c r="BSS27" s="336"/>
      <c r="BSU27" s="449"/>
      <c r="BSW27" s="336"/>
      <c r="BSY27" s="449"/>
      <c r="BTA27" s="336"/>
      <c r="BTC27" s="449"/>
      <c r="BTE27" s="336"/>
      <c r="BTG27" s="449"/>
      <c r="BTI27" s="336"/>
      <c r="BTK27" s="449"/>
      <c r="BTM27" s="336"/>
      <c r="BTO27" s="449"/>
      <c r="BTQ27" s="336"/>
      <c r="BTS27" s="449"/>
      <c r="BTU27" s="336"/>
      <c r="BTW27" s="449"/>
      <c r="BTY27" s="336"/>
      <c r="BUA27" s="449"/>
      <c r="BUC27" s="336"/>
      <c r="BUE27" s="449"/>
      <c r="BUG27" s="336"/>
      <c r="BUI27" s="449"/>
      <c r="BUK27" s="336"/>
      <c r="BUM27" s="449"/>
      <c r="BUO27" s="336"/>
      <c r="BUQ27" s="449"/>
      <c r="BUS27" s="336"/>
      <c r="BUU27" s="449"/>
      <c r="BUW27" s="336"/>
      <c r="BUY27" s="449"/>
      <c r="BVA27" s="336"/>
      <c r="BVC27" s="449"/>
      <c r="BVE27" s="336"/>
      <c r="BVG27" s="449"/>
      <c r="BVI27" s="336"/>
      <c r="BVK27" s="449"/>
      <c r="BVM27" s="336"/>
      <c r="BVO27" s="449"/>
      <c r="BVQ27" s="336"/>
      <c r="BVS27" s="449"/>
      <c r="BVU27" s="336"/>
      <c r="BVW27" s="449"/>
      <c r="BVY27" s="336"/>
      <c r="BWA27" s="449"/>
      <c r="BWC27" s="336"/>
      <c r="BWE27" s="449"/>
      <c r="BWG27" s="336"/>
      <c r="BWI27" s="449"/>
      <c r="BWK27" s="336"/>
      <c r="BWM27" s="449"/>
      <c r="BWO27" s="336"/>
      <c r="BWQ27" s="449"/>
      <c r="BWS27" s="336"/>
      <c r="BWU27" s="449"/>
      <c r="BWW27" s="336"/>
      <c r="BWY27" s="449"/>
      <c r="BXA27" s="336"/>
      <c r="BXC27" s="449"/>
      <c r="BXE27" s="336"/>
      <c r="BXG27" s="449"/>
      <c r="BXI27" s="336"/>
      <c r="BXK27" s="449"/>
      <c r="BXM27" s="336"/>
      <c r="BXO27" s="449"/>
      <c r="BXQ27" s="336"/>
      <c r="BXS27" s="449"/>
      <c r="BXU27" s="336"/>
      <c r="BXW27" s="449"/>
      <c r="BXY27" s="336"/>
      <c r="BYA27" s="449"/>
      <c r="BYC27" s="336"/>
      <c r="BYE27" s="449"/>
      <c r="BYG27" s="336"/>
      <c r="BYI27" s="449"/>
      <c r="BYK27" s="336"/>
      <c r="BYM27" s="449"/>
      <c r="BYO27" s="336"/>
      <c r="BYQ27" s="449"/>
      <c r="BYS27" s="336"/>
      <c r="BYU27" s="449"/>
      <c r="BYW27" s="336"/>
      <c r="BYY27" s="449"/>
      <c r="BZA27" s="336"/>
      <c r="BZC27" s="449"/>
      <c r="BZE27" s="336"/>
      <c r="BZG27" s="449"/>
      <c r="BZI27" s="336"/>
      <c r="BZK27" s="449"/>
      <c r="BZM27" s="336"/>
      <c r="BZO27" s="449"/>
      <c r="BZQ27" s="336"/>
      <c r="BZS27" s="449"/>
      <c r="BZU27" s="336"/>
      <c r="BZW27" s="449"/>
      <c r="BZY27" s="336"/>
      <c r="CAA27" s="449"/>
      <c r="CAC27" s="336"/>
      <c r="CAE27" s="449"/>
      <c r="CAG27" s="336"/>
      <c r="CAI27" s="449"/>
      <c r="CAK27" s="336"/>
      <c r="CAM27" s="449"/>
      <c r="CAO27" s="336"/>
      <c r="CAQ27" s="449"/>
      <c r="CAS27" s="336"/>
      <c r="CAU27" s="449"/>
      <c r="CAW27" s="336"/>
      <c r="CAY27" s="449"/>
      <c r="CBA27" s="336"/>
      <c r="CBC27" s="449"/>
      <c r="CBE27" s="336"/>
      <c r="CBG27" s="449"/>
      <c r="CBI27" s="336"/>
      <c r="CBK27" s="449"/>
      <c r="CBM27" s="336"/>
      <c r="CBO27" s="449"/>
      <c r="CBQ27" s="336"/>
      <c r="CBS27" s="449"/>
      <c r="CBU27" s="336"/>
      <c r="CBW27" s="449"/>
      <c r="CBY27" s="336"/>
      <c r="CCA27" s="449"/>
      <c r="CCC27" s="336"/>
      <c r="CCE27" s="449"/>
      <c r="CCG27" s="336"/>
      <c r="CCI27" s="449"/>
      <c r="CCK27" s="336"/>
      <c r="CCM27" s="449"/>
      <c r="CCO27" s="336"/>
      <c r="CCQ27" s="449"/>
      <c r="CCS27" s="336"/>
      <c r="CCU27" s="449"/>
      <c r="CCW27" s="336"/>
      <c r="CCY27" s="449"/>
      <c r="CDA27" s="336"/>
      <c r="CDC27" s="449"/>
      <c r="CDE27" s="336"/>
      <c r="CDG27" s="449"/>
      <c r="CDI27" s="336"/>
      <c r="CDK27" s="449"/>
      <c r="CDM27" s="336"/>
      <c r="CDO27" s="449"/>
      <c r="CDQ27" s="336"/>
      <c r="CDS27" s="449"/>
      <c r="CDU27" s="336"/>
      <c r="CDW27" s="449"/>
      <c r="CDY27" s="336"/>
      <c r="CEA27" s="449"/>
      <c r="CEC27" s="336"/>
      <c r="CEE27" s="449"/>
      <c r="CEG27" s="336"/>
      <c r="CEI27" s="449"/>
      <c r="CEK27" s="336"/>
      <c r="CEM27" s="449"/>
      <c r="CEO27" s="336"/>
      <c r="CEQ27" s="449"/>
      <c r="CES27" s="336"/>
      <c r="CEU27" s="449"/>
      <c r="CEW27" s="336"/>
      <c r="CEY27" s="449"/>
      <c r="CFA27" s="336"/>
      <c r="CFC27" s="449"/>
      <c r="CFE27" s="336"/>
      <c r="CFG27" s="449"/>
      <c r="CFI27" s="336"/>
      <c r="CFK27" s="449"/>
      <c r="CFM27" s="336"/>
      <c r="CFO27" s="449"/>
      <c r="CFQ27" s="336"/>
      <c r="CFS27" s="449"/>
      <c r="CFU27" s="336"/>
      <c r="CFW27" s="449"/>
      <c r="CFY27" s="336"/>
      <c r="CGA27" s="449"/>
      <c r="CGC27" s="336"/>
      <c r="CGE27" s="449"/>
      <c r="CGG27" s="336"/>
      <c r="CGI27" s="449"/>
      <c r="CGK27" s="336"/>
      <c r="CGM27" s="449"/>
      <c r="CGO27" s="336"/>
      <c r="CGQ27" s="449"/>
      <c r="CGS27" s="336"/>
      <c r="CGU27" s="449"/>
      <c r="CGW27" s="336"/>
      <c r="CGY27" s="449"/>
      <c r="CHA27" s="336"/>
      <c r="CHC27" s="449"/>
      <c r="CHE27" s="336"/>
      <c r="CHG27" s="449"/>
      <c r="CHI27" s="336"/>
      <c r="CHK27" s="449"/>
      <c r="CHM27" s="336"/>
      <c r="CHO27" s="449"/>
      <c r="CHQ27" s="336"/>
      <c r="CHS27" s="449"/>
      <c r="CHU27" s="336"/>
      <c r="CHW27" s="449"/>
      <c r="CHY27" s="336"/>
      <c r="CIA27" s="449"/>
      <c r="CIC27" s="336"/>
      <c r="CIE27" s="449"/>
      <c r="CIG27" s="336"/>
      <c r="CII27" s="449"/>
      <c r="CIK27" s="336"/>
      <c r="CIM27" s="449"/>
      <c r="CIO27" s="336"/>
      <c r="CIQ27" s="449"/>
      <c r="CIS27" s="336"/>
      <c r="CIU27" s="449"/>
      <c r="CIW27" s="336"/>
      <c r="CIY27" s="449"/>
      <c r="CJA27" s="336"/>
      <c r="CJC27" s="449"/>
      <c r="CJE27" s="336"/>
      <c r="CJG27" s="449"/>
      <c r="CJI27" s="336"/>
      <c r="CJK27" s="449"/>
      <c r="CJM27" s="336"/>
      <c r="CJO27" s="449"/>
      <c r="CJQ27" s="336"/>
      <c r="CJS27" s="449"/>
      <c r="CJU27" s="336"/>
      <c r="CJW27" s="449"/>
      <c r="CJY27" s="336"/>
      <c r="CKA27" s="449"/>
      <c r="CKC27" s="336"/>
      <c r="CKE27" s="449"/>
      <c r="CKG27" s="336"/>
      <c r="CKI27" s="449"/>
      <c r="CKK27" s="336"/>
      <c r="CKM27" s="449"/>
      <c r="CKO27" s="336"/>
      <c r="CKQ27" s="449"/>
      <c r="CKS27" s="336"/>
      <c r="CKU27" s="449"/>
      <c r="CKW27" s="336"/>
      <c r="CKY27" s="449"/>
      <c r="CLA27" s="336"/>
      <c r="CLC27" s="449"/>
      <c r="CLE27" s="336"/>
      <c r="CLG27" s="449"/>
      <c r="CLI27" s="336"/>
      <c r="CLK27" s="449"/>
      <c r="CLM27" s="336"/>
      <c r="CLO27" s="449"/>
      <c r="CLQ27" s="336"/>
      <c r="CLS27" s="449"/>
      <c r="CLU27" s="336"/>
      <c r="CLW27" s="449"/>
      <c r="CLY27" s="336"/>
      <c r="CMA27" s="449"/>
      <c r="CMC27" s="336"/>
      <c r="CME27" s="449"/>
      <c r="CMG27" s="336"/>
      <c r="CMI27" s="449"/>
      <c r="CMK27" s="336"/>
      <c r="CMM27" s="449"/>
      <c r="CMO27" s="336"/>
      <c r="CMQ27" s="449"/>
      <c r="CMS27" s="336"/>
      <c r="CMU27" s="449"/>
      <c r="CMW27" s="336"/>
      <c r="CMY27" s="449"/>
      <c r="CNA27" s="336"/>
      <c r="CNC27" s="449"/>
      <c r="CNE27" s="336"/>
      <c r="CNG27" s="449"/>
      <c r="CNI27" s="336"/>
      <c r="CNK27" s="449"/>
      <c r="CNM27" s="336"/>
      <c r="CNO27" s="449"/>
      <c r="CNQ27" s="336"/>
      <c r="CNS27" s="449"/>
      <c r="CNU27" s="336"/>
      <c r="CNW27" s="449"/>
      <c r="CNY27" s="336"/>
      <c r="COA27" s="449"/>
      <c r="COC27" s="336"/>
      <c r="COE27" s="449"/>
      <c r="COG27" s="336"/>
      <c r="COI27" s="449"/>
      <c r="COK27" s="336"/>
      <c r="COM27" s="449"/>
      <c r="COO27" s="336"/>
      <c r="COQ27" s="449"/>
      <c r="COS27" s="336"/>
      <c r="COU27" s="449"/>
      <c r="COW27" s="336"/>
      <c r="COY27" s="449"/>
      <c r="CPA27" s="336"/>
      <c r="CPC27" s="449"/>
      <c r="CPE27" s="336"/>
      <c r="CPG27" s="449"/>
      <c r="CPI27" s="336"/>
      <c r="CPK27" s="449"/>
      <c r="CPM27" s="336"/>
      <c r="CPO27" s="449"/>
      <c r="CPQ27" s="336"/>
      <c r="CPS27" s="449"/>
      <c r="CPU27" s="336"/>
      <c r="CPW27" s="449"/>
      <c r="CPY27" s="336"/>
      <c r="CQA27" s="449"/>
      <c r="CQC27" s="336"/>
      <c r="CQE27" s="449"/>
      <c r="CQG27" s="336"/>
      <c r="CQI27" s="449"/>
      <c r="CQK27" s="336"/>
      <c r="CQM27" s="449"/>
      <c r="CQO27" s="336"/>
      <c r="CQQ27" s="449"/>
      <c r="CQS27" s="336"/>
      <c r="CQU27" s="449"/>
      <c r="CQW27" s="336"/>
      <c r="CQY27" s="449"/>
      <c r="CRA27" s="336"/>
      <c r="CRC27" s="449"/>
      <c r="CRE27" s="336"/>
      <c r="CRG27" s="449"/>
      <c r="CRI27" s="336"/>
      <c r="CRK27" s="449"/>
      <c r="CRM27" s="336"/>
      <c r="CRO27" s="449"/>
      <c r="CRQ27" s="336"/>
      <c r="CRS27" s="449"/>
      <c r="CRU27" s="336"/>
      <c r="CRW27" s="449"/>
      <c r="CRY27" s="336"/>
      <c r="CSA27" s="449"/>
      <c r="CSC27" s="336"/>
      <c r="CSE27" s="449"/>
      <c r="CSG27" s="336"/>
      <c r="CSI27" s="449"/>
      <c r="CSK27" s="336"/>
      <c r="CSM27" s="449"/>
      <c r="CSO27" s="336"/>
      <c r="CSQ27" s="449"/>
      <c r="CSS27" s="336"/>
      <c r="CSU27" s="449"/>
      <c r="CSW27" s="336"/>
      <c r="CSY27" s="449"/>
      <c r="CTA27" s="336"/>
      <c r="CTC27" s="449"/>
      <c r="CTE27" s="336"/>
      <c r="CTG27" s="449"/>
      <c r="CTI27" s="336"/>
      <c r="CTK27" s="449"/>
      <c r="CTM27" s="336"/>
      <c r="CTO27" s="449"/>
      <c r="CTQ27" s="336"/>
      <c r="CTS27" s="449"/>
      <c r="CTU27" s="336"/>
      <c r="CTW27" s="449"/>
      <c r="CTY27" s="336"/>
      <c r="CUA27" s="449"/>
      <c r="CUC27" s="336"/>
      <c r="CUE27" s="449"/>
      <c r="CUG27" s="336"/>
      <c r="CUI27" s="449"/>
      <c r="CUK27" s="336"/>
      <c r="CUM27" s="449"/>
      <c r="CUO27" s="336"/>
      <c r="CUQ27" s="449"/>
      <c r="CUS27" s="336"/>
      <c r="CUU27" s="449"/>
      <c r="CUW27" s="336"/>
      <c r="CUY27" s="449"/>
      <c r="CVA27" s="336"/>
      <c r="CVC27" s="449"/>
      <c r="CVE27" s="336"/>
      <c r="CVG27" s="449"/>
      <c r="CVI27" s="336"/>
      <c r="CVK27" s="449"/>
      <c r="CVM27" s="336"/>
      <c r="CVO27" s="449"/>
      <c r="CVQ27" s="336"/>
      <c r="CVS27" s="449"/>
      <c r="CVU27" s="336"/>
      <c r="CVW27" s="449"/>
      <c r="CVY27" s="336"/>
      <c r="CWA27" s="449"/>
      <c r="CWC27" s="336"/>
      <c r="CWE27" s="449"/>
      <c r="CWG27" s="336"/>
      <c r="CWI27" s="449"/>
      <c r="CWK27" s="336"/>
      <c r="CWM27" s="449"/>
      <c r="CWO27" s="336"/>
      <c r="CWQ27" s="449"/>
      <c r="CWS27" s="336"/>
      <c r="CWU27" s="449"/>
      <c r="CWW27" s="336"/>
      <c r="CWY27" s="449"/>
      <c r="CXA27" s="336"/>
      <c r="CXC27" s="449"/>
      <c r="CXE27" s="336"/>
      <c r="CXG27" s="449"/>
      <c r="CXI27" s="336"/>
      <c r="CXK27" s="449"/>
      <c r="CXM27" s="336"/>
      <c r="CXO27" s="449"/>
      <c r="CXQ27" s="336"/>
      <c r="CXS27" s="449"/>
      <c r="CXU27" s="336"/>
      <c r="CXW27" s="449"/>
      <c r="CXY27" s="336"/>
      <c r="CYA27" s="449"/>
      <c r="CYC27" s="336"/>
      <c r="CYE27" s="449"/>
      <c r="CYG27" s="336"/>
      <c r="CYI27" s="449"/>
      <c r="CYK27" s="336"/>
      <c r="CYM27" s="449"/>
      <c r="CYO27" s="336"/>
      <c r="CYQ27" s="449"/>
      <c r="CYS27" s="336"/>
      <c r="CYU27" s="449"/>
      <c r="CYW27" s="336"/>
      <c r="CYY27" s="449"/>
      <c r="CZA27" s="336"/>
      <c r="CZC27" s="449"/>
      <c r="CZE27" s="336"/>
      <c r="CZG27" s="449"/>
      <c r="CZI27" s="336"/>
      <c r="CZK27" s="449"/>
      <c r="CZM27" s="336"/>
      <c r="CZO27" s="449"/>
      <c r="CZQ27" s="336"/>
      <c r="CZS27" s="449"/>
      <c r="CZU27" s="336"/>
      <c r="CZW27" s="449"/>
      <c r="CZY27" s="336"/>
      <c r="DAA27" s="449"/>
      <c r="DAC27" s="336"/>
      <c r="DAE27" s="449"/>
      <c r="DAG27" s="336"/>
      <c r="DAI27" s="449"/>
      <c r="DAK27" s="336"/>
      <c r="DAM27" s="449"/>
      <c r="DAO27" s="336"/>
      <c r="DAQ27" s="449"/>
      <c r="DAS27" s="336"/>
      <c r="DAU27" s="449"/>
      <c r="DAW27" s="336"/>
      <c r="DAY27" s="449"/>
      <c r="DBA27" s="336"/>
      <c r="DBC27" s="449"/>
      <c r="DBE27" s="336"/>
      <c r="DBG27" s="449"/>
      <c r="DBI27" s="336"/>
      <c r="DBK27" s="449"/>
      <c r="DBM27" s="336"/>
      <c r="DBO27" s="449"/>
      <c r="DBQ27" s="336"/>
      <c r="DBS27" s="449"/>
      <c r="DBU27" s="336"/>
      <c r="DBW27" s="449"/>
      <c r="DBY27" s="336"/>
      <c r="DCA27" s="449"/>
      <c r="DCC27" s="336"/>
      <c r="DCE27" s="449"/>
      <c r="DCG27" s="336"/>
      <c r="DCI27" s="449"/>
      <c r="DCK27" s="336"/>
      <c r="DCM27" s="449"/>
      <c r="DCO27" s="336"/>
      <c r="DCQ27" s="449"/>
      <c r="DCS27" s="336"/>
      <c r="DCU27" s="449"/>
      <c r="DCW27" s="336"/>
      <c r="DCY27" s="449"/>
      <c r="DDA27" s="336"/>
      <c r="DDC27" s="449"/>
      <c r="DDE27" s="336"/>
      <c r="DDG27" s="449"/>
      <c r="DDI27" s="336"/>
      <c r="DDK27" s="449"/>
      <c r="DDM27" s="336"/>
      <c r="DDO27" s="449"/>
      <c r="DDQ27" s="336"/>
      <c r="DDS27" s="449"/>
      <c r="DDU27" s="336"/>
      <c r="DDW27" s="449"/>
      <c r="DDY27" s="336"/>
      <c r="DEA27" s="449"/>
      <c r="DEC27" s="336"/>
      <c r="DEE27" s="449"/>
      <c r="DEG27" s="336"/>
      <c r="DEI27" s="449"/>
      <c r="DEK27" s="336"/>
      <c r="DEM27" s="449"/>
      <c r="DEO27" s="336"/>
      <c r="DEQ27" s="449"/>
      <c r="DES27" s="336"/>
      <c r="DEU27" s="449"/>
      <c r="DEW27" s="336"/>
      <c r="DEY27" s="449"/>
      <c r="DFA27" s="336"/>
      <c r="DFC27" s="449"/>
      <c r="DFE27" s="336"/>
      <c r="DFG27" s="449"/>
      <c r="DFI27" s="336"/>
      <c r="DFK27" s="449"/>
      <c r="DFM27" s="336"/>
      <c r="DFO27" s="449"/>
      <c r="DFQ27" s="336"/>
      <c r="DFS27" s="449"/>
      <c r="DFU27" s="336"/>
      <c r="DFW27" s="449"/>
      <c r="DFY27" s="336"/>
      <c r="DGA27" s="449"/>
      <c r="DGC27" s="336"/>
      <c r="DGE27" s="449"/>
      <c r="DGG27" s="336"/>
      <c r="DGI27" s="449"/>
      <c r="DGK27" s="336"/>
      <c r="DGM27" s="449"/>
      <c r="DGO27" s="336"/>
      <c r="DGQ27" s="449"/>
      <c r="DGS27" s="336"/>
      <c r="DGU27" s="449"/>
      <c r="DGW27" s="336"/>
      <c r="DGY27" s="449"/>
      <c r="DHA27" s="336"/>
      <c r="DHC27" s="449"/>
      <c r="DHE27" s="336"/>
      <c r="DHG27" s="449"/>
      <c r="DHI27" s="336"/>
      <c r="DHK27" s="449"/>
      <c r="DHM27" s="336"/>
      <c r="DHO27" s="449"/>
      <c r="DHQ27" s="336"/>
      <c r="DHS27" s="449"/>
      <c r="DHU27" s="336"/>
      <c r="DHW27" s="449"/>
      <c r="DHY27" s="336"/>
      <c r="DIA27" s="449"/>
      <c r="DIC27" s="336"/>
      <c r="DIE27" s="449"/>
      <c r="DIG27" s="336"/>
      <c r="DII27" s="449"/>
      <c r="DIK27" s="336"/>
      <c r="DIM27" s="449"/>
      <c r="DIO27" s="336"/>
      <c r="DIQ27" s="449"/>
      <c r="DIS27" s="336"/>
      <c r="DIU27" s="449"/>
      <c r="DIW27" s="336"/>
      <c r="DIY27" s="449"/>
      <c r="DJA27" s="336"/>
      <c r="DJC27" s="449"/>
      <c r="DJE27" s="336"/>
      <c r="DJG27" s="449"/>
      <c r="DJI27" s="336"/>
      <c r="DJK27" s="449"/>
      <c r="DJM27" s="336"/>
      <c r="DJO27" s="449"/>
      <c r="DJQ27" s="336"/>
      <c r="DJS27" s="449"/>
      <c r="DJU27" s="336"/>
      <c r="DJW27" s="449"/>
      <c r="DJY27" s="336"/>
      <c r="DKA27" s="449"/>
      <c r="DKC27" s="336"/>
      <c r="DKE27" s="449"/>
      <c r="DKG27" s="336"/>
      <c r="DKI27" s="449"/>
      <c r="DKK27" s="336"/>
      <c r="DKM27" s="449"/>
      <c r="DKO27" s="336"/>
      <c r="DKQ27" s="449"/>
      <c r="DKS27" s="336"/>
      <c r="DKU27" s="449"/>
      <c r="DKW27" s="336"/>
      <c r="DKY27" s="449"/>
      <c r="DLA27" s="336"/>
      <c r="DLC27" s="449"/>
      <c r="DLE27" s="336"/>
      <c r="DLG27" s="449"/>
      <c r="DLI27" s="336"/>
      <c r="DLK27" s="449"/>
      <c r="DLM27" s="336"/>
      <c r="DLO27" s="449"/>
      <c r="DLQ27" s="336"/>
      <c r="DLS27" s="449"/>
      <c r="DLU27" s="336"/>
      <c r="DLW27" s="449"/>
      <c r="DLY27" s="336"/>
      <c r="DMA27" s="449"/>
      <c r="DMC27" s="336"/>
      <c r="DME27" s="449"/>
      <c r="DMG27" s="336"/>
      <c r="DMI27" s="449"/>
      <c r="DMK27" s="336"/>
      <c r="DMM27" s="449"/>
      <c r="DMO27" s="336"/>
      <c r="DMQ27" s="449"/>
      <c r="DMS27" s="336"/>
      <c r="DMU27" s="449"/>
      <c r="DMW27" s="336"/>
      <c r="DMY27" s="449"/>
      <c r="DNA27" s="336"/>
      <c r="DNC27" s="449"/>
      <c r="DNE27" s="336"/>
      <c r="DNG27" s="449"/>
      <c r="DNI27" s="336"/>
      <c r="DNK27" s="449"/>
      <c r="DNM27" s="336"/>
      <c r="DNO27" s="449"/>
      <c r="DNQ27" s="336"/>
      <c r="DNS27" s="449"/>
      <c r="DNU27" s="336"/>
      <c r="DNW27" s="449"/>
      <c r="DNY27" s="336"/>
      <c r="DOA27" s="449"/>
      <c r="DOC27" s="336"/>
      <c r="DOE27" s="449"/>
      <c r="DOG27" s="336"/>
      <c r="DOI27" s="449"/>
      <c r="DOK27" s="336"/>
      <c r="DOM27" s="449"/>
      <c r="DOO27" s="336"/>
      <c r="DOQ27" s="449"/>
      <c r="DOS27" s="336"/>
      <c r="DOU27" s="449"/>
      <c r="DOW27" s="336"/>
      <c r="DOY27" s="449"/>
      <c r="DPA27" s="336"/>
      <c r="DPC27" s="449"/>
      <c r="DPE27" s="336"/>
      <c r="DPG27" s="449"/>
      <c r="DPI27" s="336"/>
      <c r="DPK27" s="449"/>
      <c r="DPM27" s="336"/>
      <c r="DPO27" s="449"/>
      <c r="DPQ27" s="336"/>
      <c r="DPS27" s="449"/>
      <c r="DPU27" s="336"/>
      <c r="DPW27" s="449"/>
      <c r="DPY27" s="336"/>
      <c r="DQA27" s="449"/>
      <c r="DQC27" s="336"/>
      <c r="DQE27" s="449"/>
      <c r="DQG27" s="336"/>
      <c r="DQI27" s="449"/>
      <c r="DQK27" s="336"/>
      <c r="DQM27" s="449"/>
      <c r="DQO27" s="336"/>
      <c r="DQQ27" s="449"/>
      <c r="DQS27" s="336"/>
      <c r="DQU27" s="449"/>
      <c r="DQW27" s="336"/>
      <c r="DQY27" s="449"/>
      <c r="DRA27" s="336"/>
      <c r="DRC27" s="449"/>
      <c r="DRE27" s="336"/>
      <c r="DRG27" s="449"/>
      <c r="DRI27" s="336"/>
      <c r="DRK27" s="449"/>
      <c r="DRM27" s="336"/>
      <c r="DRO27" s="449"/>
      <c r="DRQ27" s="336"/>
      <c r="DRS27" s="449"/>
      <c r="DRU27" s="336"/>
      <c r="DRW27" s="449"/>
      <c r="DRY27" s="336"/>
      <c r="DSA27" s="449"/>
      <c r="DSC27" s="336"/>
      <c r="DSE27" s="449"/>
      <c r="DSG27" s="336"/>
      <c r="DSI27" s="449"/>
      <c r="DSK27" s="336"/>
      <c r="DSM27" s="449"/>
      <c r="DSO27" s="336"/>
      <c r="DSQ27" s="449"/>
      <c r="DSS27" s="336"/>
      <c r="DSU27" s="449"/>
      <c r="DSW27" s="336"/>
      <c r="DSY27" s="449"/>
      <c r="DTA27" s="336"/>
      <c r="DTC27" s="449"/>
      <c r="DTE27" s="336"/>
      <c r="DTG27" s="449"/>
      <c r="DTI27" s="336"/>
      <c r="DTK27" s="449"/>
      <c r="DTM27" s="336"/>
      <c r="DTO27" s="449"/>
      <c r="DTQ27" s="336"/>
      <c r="DTS27" s="449"/>
      <c r="DTU27" s="336"/>
      <c r="DTW27" s="449"/>
      <c r="DTY27" s="336"/>
      <c r="DUA27" s="449"/>
      <c r="DUC27" s="336"/>
      <c r="DUE27" s="449"/>
      <c r="DUG27" s="336"/>
      <c r="DUI27" s="449"/>
      <c r="DUK27" s="336"/>
      <c r="DUM27" s="449"/>
      <c r="DUO27" s="336"/>
      <c r="DUQ27" s="449"/>
      <c r="DUS27" s="336"/>
      <c r="DUU27" s="449"/>
      <c r="DUW27" s="336"/>
      <c r="DUY27" s="449"/>
      <c r="DVA27" s="336"/>
      <c r="DVC27" s="449"/>
      <c r="DVE27" s="336"/>
      <c r="DVG27" s="449"/>
      <c r="DVI27" s="336"/>
      <c r="DVK27" s="449"/>
      <c r="DVM27" s="336"/>
      <c r="DVO27" s="449"/>
      <c r="DVQ27" s="336"/>
      <c r="DVS27" s="449"/>
      <c r="DVU27" s="336"/>
      <c r="DVW27" s="449"/>
      <c r="DVY27" s="336"/>
      <c r="DWA27" s="449"/>
      <c r="DWC27" s="336"/>
      <c r="DWE27" s="449"/>
      <c r="DWG27" s="336"/>
      <c r="DWI27" s="449"/>
      <c r="DWK27" s="336"/>
      <c r="DWM27" s="449"/>
      <c r="DWO27" s="336"/>
      <c r="DWQ27" s="449"/>
      <c r="DWS27" s="336"/>
      <c r="DWU27" s="449"/>
      <c r="DWW27" s="336"/>
      <c r="DWY27" s="449"/>
      <c r="DXA27" s="336"/>
      <c r="DXC27" s="449"/>
      <c r="DXE27" s="336"/>
      <c r="DXG27" s="449"/>
      <c r="DXI27" s="336"/>
      <c r="DXK27" s="449"/>
      <c r="DXM27" s="336"/>
      <c r="DXO27" s="449"/>
      <c r="DXQ27" s="336"/>
      <c r="DXS27" s="449"/>
      <c r="DXU27" s="336"/>
      <c r="DXW27" s="449"/>
      <c r="DXY27" s="336"/>
      <c r="DYA27" s="449"/>
      <c r="DYC27" s="336"/>
      <c r="DYE27" s="449"/>
      <c r="DYG27" s="336"/>
      <c r="DYI27" s="449"/>
      <c r="DYK27" s="336"/>
      <c r="DYM27" s="449"/>
      <c r="DYO27" s="336"/>
      <c r="DYQ27" s="449"/>
      <c r="DYS27" s="336"/>
      <c r="DYU27" s="449"/>
      <c r="DYW27" s="336"/>
      <c r="DYY27" s="449"/>
      <c r="DZA27" s="336"/>
      <c r="DZC27" s="449"/>
      <c r="DZE27" s="336"/>
      <c r="DZG27" s="449"/>
      <c r="DZI27" s="336"/>
      <c r="DZK27" s="449"/>
      <c r="DZM27" s="336"/>
      <c r="DZO27" s="449"/>
      <c r="DZQ27" s="336"/>
      <c r="DZS27" s="449"/>
      <c r="DZU27" s="336"/>
      <c r="DZW27" s="449"/>
      <c r="DZY27" s="336"/>
      <c r="EAA27" s="449"/>
      <c r="EAC27" s="336"/>
      <c r="EAE27" s="449"/>
      <c r="EAG27" s="336"/>
      <c r="EAI27" s="449"/>
      <c r="EAK27" s="336"/>
      <c r="EAM27" s="449"/>
      <c r="EAO27" s="336"/>
      <c r="EAQ27" s="449"/>
      <c r="EAS27" s="336"/>
      <c r="EAU27" s="449"/>
      <c r="EAW27" s="336"/>
      <c r="EAY27" s="449"/>
      <c r="EBA27" s="336"/>
      <c r="EBC27" s="449"/>
      <c r="EBE27" s="336"/>
      <c r="EBG27" s="449"/>
      <c r="EBI27" s="336"/>
      <c r="EBK27" s="449"/>
      <c r="EBM27" s="336"/>
      <c r="EBO27" s="449"/>
      <c r="EBQ27" s="336"/>
      <c r="EBS27" s="449"/>
      <c r="EBU27" s="336"/>
      <c r="EBW27" s="449"/>
      <c r="EBY27" s="336"/>
      <c r="ECA27" s="449"/>
      <c r="ECC27" s="336"/>
      <c r="ECE27" s="449"/>
      <c r="ECG27" s="336"/>
      <c r="ECI27" s="449"/>
      <c r="ECK27" s="336"/>
      <c r="ECM27" s="449"/>
      <c r="ECO27" s="336"/>
      <c r="ECQ27" s="449"/>
      <c r="ECS27" s="336"/>
      <c r="ECU27" s="449"/>
      <c r="ECW27" s="336"/>
      <c r="ECY27" s="449"/>
      <c r="EDA27" s="336"/>
      <c r="EDC27" s="449"/>
      <c r="EDE27" s="336"/>
      <c r="EDG27" s="449"/>
      <c r="EDI27" s="336"/>
      <c r="EDK27" s="449"/>
      <c r="EDM27" s="336"/>
      <c r="EDO27" s="449"/>
      <c r="EDQ27" s="336"/>
      <c r="EDS27" s="449"/>
      <c r="EDU27" s="336"/>
      <c r="EDW27" s="449"/>
      <c r="EDY27" s="336"/>
      <c r="EEA27" s="449"/>
      <c r="EEC27" s="336"/>
      <c r="EEE27" s="449"/>
      <c r="EEG27" s="336"/>
      <c r="EEI27" s="449"/>
      <c r="EEK27" s="336"/>
      <c r="EEM27" s="449"/>
      <c r="EEO27" s="336"/>
      <c r="EEQ27" s="449"/>
      <c r="EES27" s="336"/>
      <c r="EEU27" s="449"/>
      <c r="EEW27" s="336"/>
      <c r="EEY27" s="449"/>
      <c r="EFA27" s="336"/>
      <c r="EFC27" s="449"/>
      <c r="EFE27" s="336"/>
      <c r="EFG27" s="449"/>
      <c r="EFI27" s="336"/>
      <c r="EFK27" s="449"/>
      <c r="EFM27" s="336"/>
      <c r="EFO27" s="449"/>
      <c r="EFQ27" s="336"/>
      <c r="EFS27" s="449"/>
      <c r="EFU27" s="336"/>
      <c r="EFW27" s="449"/>
      <c r="EFY27" s="336"/>
      <c r="EGA27" s="449"/>
      <c r="EGC27" s="336"/>
      <c r="EGE27" s="449"/>
      <c r="EGG27" s="336"/>
      <c r="EGI27" s="449"/>
      <c r="EGK27" s="336"/>
      <c r="EGM27" s="449"/>
      <c r="EGO27" s="336"/>
      <c r="EGQ27" s="449"/>
      <c r="EGS27" s="336"/>
      <c r="EGU27" s="449"/>
      <c r="EGW27" s="336"/>
      <c r="EGY27" s="449"/>
      <c r="EHA27" s="336"/>
      <c r="EHC27" s="449"/>
      <c r="EHE27" s="336"/>
      <c r="EHG27" s="449"/>
      <c r="EHI27" s="336"/>
      <c r="EHK27" s="449"/>
      <c r="EHM27" s="336"/>
      <c r="EHO27" s="449"/>
      <c r="EHQ27" s="336"/>
      <c r="EHS27" s="449"/>
      <c r="EHU27" s="336"/>
      <c r="EHW27" s="449"/>
      <c r="EHY27" s="336"/>
      <c r="EIA27" s="449"/>
      <c r="EIC27" s="336"/>
      <c r="EIE27" s="449"/>
      <c r="EIG27" s="336"/>
      <c r="EII27" s="449"/>
      <c r="EIK27" s="336"/>
      <c r="EIM27" s="449"/>
      <c r="EIO27" s="336"/>
      <c r="EIQ27" s="449"/>
      <c r="EIS27" s="336"/>
      <c r="EIU27" s="449"/>
      <c r="EIW27" s="336"/>
      <c r="EIY27" s="449"/>
      <c r="EJA27" s="336"/>
      <c r="EJC27" s="449"/>
      <c r="EJE27" s="336"/>
      <c r="EJG27" s="449"/>
      <c r="EJI27" s="336"/>
      <c r="EJK27" s="449"/>
      <c r="EJM27" s="336"/>
      <c r="EJO27" s="449"/>
      <c r="EJQ27" s="336"/>
      <c r="EJS27" s="449"/>
      <c r="EJU27" s="336"/>
      <c r="EJW27" s="449"/>
      <c r="EJY27" s="336"/>
      <c r="EKA27" s="449"/>
      <c r="EKC27" s="336"/>
      <c r="EKE27" s="449"/>
      <c r="EKG27" s="336"/>
      <c r="EKI27" s="449"/>
      <c r="EKK27" s="336"/>
      <c r="EKM27" s="449"/>
      <c r="EKO27" s="336"/>
      <c r="EKQ27" s="449"/>
      <c r="EKS27" s="336"/>
      <c r="EKU27" s="449"/>
      <c r="EKW27" s="336"/>
      <c r="EKY27" s="449"/>
      <c r="ELA27" s="336"/>
      <c r="ELC27" s="449"/>
      <c r="ELE27" s="336"/>
      <c r="ELG27" s="449"/>
      <c r="ELI27" s="336"/>
      <c r="ELK27" s="449"/>
      <c r="ELM27" s="336"/>
      <c r="ELO27" s="449"/>
      <c r="ELQ27" s="336"/>
      <c r="ELS27" s="449"/>
      <c r="ELU27" s="336"/>
      <c r="ELW27" s="449"/>
      <c r="ELY27" s="336"/>
      <c r="EMA27" s="449"/>
      <c r="EMC27" s="336"/>
      <c r="EME27" s="449"/>
      <c r="EMG27" s="336"/>
      <c r="EMI27" s="449"/>
      <c r="EMK27" s="336"/>
      <c r="EMM27" s="449"/>
      <c r="EMO27" s="336"/>
      <c r="EMQ27" s="449"/>
      <c r="EMS27" s="336"/>
      <c r="EMU27" s="449"/>
      <c r="EMW27" s="336"/>
      <c r="EMY27" s="449"/>
      <c r="ENA27" s="336"/>
      <c r="ENC27" s="449"/>
      <c r="ENE27" s="336"/>
      <c r="ENG27" s="449"/>
      <c r="ENI27" s="336"/>
      <c r="ENK27" s="449"/>
      <c r="ENM27" s="336"/>
      <c r="ENO27" s="449"/>
      <c r="ENQ27" s="336"/>
      <c r="ENS27" s="449"/>
      <c r="ENU27" s="336"/>
      <c r="ENW27" s="449"/>
      <c r="ENY27" s="336"/>
      <c r="EOA27" s="449"/>
      <c r="EOC27" s="336"/>
      <c r="EOE27" s="449"/>
      <c r="EOG27" s="336"/>
      <c r="EOI27" s="449"/>
      <c r="EOK27" s="336"/>
      <c r="EOM27" s="449"/>
      <c r="EOO27" s="336"/>
      <c r="EOQ27" s="449"/>
      <c r="EOS27" s="336"/>
      <c r="EOU27" s="449"/>
      <c r="EOW27" s="336"/>
      <c r="EOY27" s="449"/>
      <c r="EPA27" s="336"/>
      <c r="EPC27" s="449"/>
      <c r="EPE27" s="336"/>
      <c r="EPG27" s="449"/>
      <c r="EPI27" s="336"/>
      <c r="EPK27" s="449"/>
      <c r="EPM27" s="336"/>
      <c r="EPO27" s="449"/>
      <c r="EPQ27" s="336"/>
      <c r="EPS27" s="449"/>
      <c r="EPU27" s="336"/>
      <c r="EPW27" s="449"/>
      <c r="EPY27" s="336"/>
      <c r="EQA27" s="449"/>
      <c r="EQC27" s="336"/>
      <c r="EQE27" s="449"/>
      <c r="EQG27" s="336"/>
      <c r="EQI27" s="449"/>
      <c r="EQK27" s="336"/>
      <c r="EQM27" s="449"/>
      <c r="EQO27" s="336"/>
      <c r="EQQ27" s="449"/>
      <c r="EQS27" s="336"/>
      <c r="EQU27" s="449"/>
      <c r="EQW27" s="336"/>
      <c r="EQY27" s="449"/>
      <c r="ERA27" s="336"/>
      <c r="ERC27" s="449"/>
      <c r="ERE27" s="336"/>
      <c r="ERG27" s="449"/>
      <c r="ERI27" s="336"/>
      <c r="ERK27" s="449"/>
      <c r="ERM27" s="336"/>
      <c r="ERO27" s="449"/>
      <c r="ERQ27" s="336"/>
      <c r="ERS27" s="449"/>
      <c r="ERU27" s="336"/>
      <c r="ERW27" s="449"/>
      <c r="ERY27" s="336"/>
      <c r="ESA27" s="449"/>
      <c r="ESC27" s="336"/>
      <c r="ESE27" s="449"/>
      <c r="ESG27" s="336"/>
      <c r="ESI27" s="449"/>
      <c r="ESK27" s="336"/>
      <c r="ESM27" s="449"/>
      <c r="ESO27" s="336"/>
      <c r="ESQ27" s="449"/>
      <c r="ESS27" s="336"/>
      <c r="ESU27" s="449"/>
      <c r="ESW27" s="336"/>
      <c r="ESY27" s="449"/>
      <c r="ETA27" s="336"/>
      <c r="ETC27" s="449"/>
      <c r="ETE27" s="336"/>
      <c r="ETG27" s="449"/>
      <c r="ETI27" s="336"/>
      <c r="ETK27" s="449"/>
      <c r="ETM27" s="336"/>
      <c r="ETO27" s="449"/>
      <c r="ETQ27" s="336"/>
      <c r="ETS27" s="449"/>
      <c r="ETU27" s="336"/>
      <c r="ETW27" s="449"/>
      <c r="ETY27" s="336"/>
      <c r="EUA27" s="449"/>
      <c r="EUC27" s="336"/>
      <c r="EUE27" s="449"/>
      <c r="EUG27" s="336"/>
      <c r="EUI27" s="449"/>
      <c r="EUK27" s="336"/>
      <c r="EUM27" s="449"/>
      <c r="EUO27" s="336"/>
      <c r="EUQ27" s="449"/>
      <c r="EUS27" s="336"/>
      <c r="EUU27" s="449"/>
      <c r="EUW27" s="336"/>
      <c r="EUY27" s="449"/>
      <c r="EVA27" s="336"/>
      <c r="EVC27" s="449"/>
      <c r="EVE27" s="336"/>
      <c r="EVG27" s="449"/>
      <c r="EVI27" s="336"/>
      <c r="EVK27" s="449"/>
      <c r="EVM27" s="336"/>
      <c r="EVO27" s="449"/>
      <c r="EVQ27" s="336"/>
      <c r="EVS27" s="449"/>
      <c r="EVU27" s="336"/>
      <c r="EVW27" s="449"/>
      <c r="EVY27" s="336"/>
      <c r="EWA27" s="449"/>
      <c r="EWC27" s="336"/>
      <c r="EWE27" s="449"/>
      <c r="EWG27" s="336"/>
      <c r="EWI27" s="449"/>
      <c r="EWK27" s="336"/>
      <c r="EWM27" s="449"/>
      <c r="EWO27" s="336"/>
      <c r="EWQ27" s="449"/>
      <c r="EWS27" s="336"/>
      <c r="EWU27" s="449"/>
      <c r="EWW27" s="336"/>
      <c r="EWY27" s="449"/>
      <c r="EXA27" s="336"/>
      <c r="EXC27" s="449"/>
      <c r="EXE27" s="336"/>
      <c r="EXG27" s="449"/>
      <c r="EXI27" s="336"/>
      <c r="EXK27" s="449"/>
      <c r="EXM27" s="336"/>
      <c r="EXO27" s="449"/>
      <c r="EXQ27" s="336"/>
      <c r="EXS27" s="449"/>
      <c r="EXU27" s="336"/>
      <c r="EXW27" s="449"/>
      <c r="EXY27" s="336"/>
      <c r="EYA27" s="449"/>
      <c r="EYC27" s="336"/>
      <c r="EYE27" s="449"/>
      <c r="EYG27" s="336"/>
      <c r="EYI27" s="449"/>
      <c r="EYK27" s="336"/>
      <c r="EYM27" s="449"/>
      <c r="EYO27" s="336"/>
      <c r="EYQ27" s="449"/>
      <c r="EYS27" s="336"/>
      <c r="EYU27" s="449"/>
      <c r="EYW27" s="336"/>
      <c r="EYY27" s="449"/>
      <c r="EZA27" s="336"/>
      <c r="EZC27" s="449"/>
      <c r="EZE27" s="336"/>
      <c r="EZG27" s="449"/>
      <c r="EZI27" s="336"/>
      <c r="EZK27" s="449"/>
      <c r="EZM27" s="336"/>
      <c r="EZO27" s="449"/>
      <c r="EZQ27" s="336"/>
      <c r="EZS27" s="449"/>
      <c r="EZU27" s="336"/>
      <c r="EZW27" s="449"/>
      <c r="EZY27" s="336"/>
      <c r="FAA27" s="449"/>
      <c r="FAC27" s="336"/>
      <c r="FAE27" s="449"/>
      <c r="FAG27" s="336"/>
      <c r="FAI27" s="449"/>
      <c r="FAK27" s="336"/>
      <c r="FAM27" s="449"/>
      <c r="FAO27" s="336"/>
      <c r="FAQ27" s="449"/>
      <c r="FAS27" s="336"/>
      <c r="FAU27" s="449"/>
      <c r="FAW27" s="336"/>
      <c r="FAY27" s="449"/>
      <c r="FBA27" s="336"/>
      <c r="FBC27" s="449"/>
      <c r="FBE27" s="336"/>
      <c r="FBG27" s="449"/>
      <c r="FBI27" s="336"/>
      <c r="FBK27" s="449"/>
      <c r="FBM27" s="336"/>
      <c r="FBO27" s="449"/>
      <c r="FBQ27" s="336"/>
      <c r="FBS27" s="449"/>
      <c r="FBU27" s="336"/>
      <c r="FBW27" s="449"/>
      <c r="FBY27" s="336"/>
      <c r="FCA27" s="449"/>
      <c r="FCC27" s="336"/>
      <c r="FCE27" s="449"/>
      <c r="FCG27" s="336"/>
      <c r="FCI27" s="449"/>
      <c r="FCK27" s="336"/>
      <c r="FCM27" s="449"/>
      <c r="FCO27" s="336"/>
      <c r="FCQ27" s="449"/>
      <c r="FCS27" s="336"/>
      <c r="FCU27" s="449"/>
      <c r="FCW27" s="336"/>
      <c r="FCY27" s="449"/>
      <c r="FDA27" s="336"/>
      <c r="FDC27" s="449"/>
      <c r="FDE27" s="336"/>
      <c r="FDG27" s="449"/>
      <c r="FDI27" s="336"/>
      <c r="FDK27" s="449"/>
      <c r="FDM27" s="336"/>
      <c r="FDO27" s="449"/>
      <c r="FDQ27" s="336"/>
      <c r="FDS27" s="449"/>
      <c r="FDU27" s="336"/>
      <c r="FDW27" s="449"/>
      <c r="FDY27" s="336"/>
      <c r="FEA27" s="449"/>
      <c r="FEC27" s="336"/>
      <c r="FEE27" s="449"/>
      <c r="FEG27" s="336"/>
      <c r="FEI27" s="449"/>
      <c r="FEK27" s="336"/>
      <c r="FEM27" s="449"/>
      <c r="FEO27" s="336"/>
      <c r="FEQ27" s="449"/>
      <c r="FES27" s="336"/>
      <c r="FEU27" s="449"/>
      <c r="FEW27" s="336"/>
      <c r="FEY27" s="449"/>
      <c r="FFA27" s="336"/>
      <c r="FFC27" s="449"/>
      <c r="FFE27" s="336"/>
      <c r="FFG27" s="449"/>
      <c r="FFI27" s="336"/>
      <c r="FFK27" s="449"/>
      <c r="FFM27" s="336"/>
      <c r="FFO27" s="449"/>
      <c r="FFQ27" s="336"/>
      <c r="FFS27" s="449"/>
      <c r="FFU27" s="336"/>
      <c r="FFW27" s="449"/>
      <c r="FFY27" s="336"/>
      <c r="FGA27" s="449"/>
      <c r="FGC27" s="336"/>
      <c r="FGE27" s="449"/>
      <c r="FGG27" s="336"/>
      <c r="FGI27" s="449"/>
      <c r="FGK27" s="336"/>
      <c r="FGM27" s="449"/>
      <c r="FGO27" s="336"/>
      <c r="FGQ27" s="449"/>
      <c r="FGS27" s="336"/>
      <c r="FGU27" s="449"/>
      <c r="FGW27" s="336"/>
      <c r="FGY27" s="449"/>
      <c r="FHA27" s="336"/>
      <c r="FHC27" s="449"/>
      <c r="FHE27" s="336"/>
      <c r="FHG27" s="449"/>
      <c r="FHI27" s="336"/>
      <c r="FHK27" s="449"/>
      <c r="FHM27" s="336"/>
      <c r="FHO27" s="449"/>
      <c r="FHQ27" s="336"/>
      <c r="FHS27" s="449"/>
      <c r="FHU27" s="336"/>
      <c r="FHW27" s="449"/>
      <c r="FHY27" s="336"/>
      <c r="FIA27" s="449"/>
      <c r="FIC27" s="336"/>
      <c r="FIE27" s="449"/>
      <c r="FIG27" s="336"/>
      <c r="FII27" s="449"/>
      <c r="FIK27" s="336"/>
      <c r="FIM27" s="449"/>
      <c r="FIO27" s="336"/>
      <c r="FIQ27" s="449"/>
      <c r="FIS27" s="336"/>
      <c r="FIU27" s="449"/>
      <c r="FIW27" s="336"/>
      <c r="FIY27" s="449"/>
      <c r="FJA27" s="336"/>
      <c r="FJC27" s="449"/>
      <c r="FJE27" s="336"/>
      <c r="FJG27" s="449"/>
      <c r="FJI27" s="336"/>
      <c r="FJK27" s="449"/>
      <c r="FJM27" s="336"/>
      <c r="FJO27" s="449"/>
      <c r="FJQ27" s="336"/>
      <c r="FJS27" s="449"/>
      <c r="FJU27" s="336"/>
      <c r="FJW27" s="449"/>
      <c r="FJY27" s="336"/>
      <c r="FKA27" s="449"/>
      <c r="FKC27" s="336"/>
      <c r="FKE27" s="449"/>
      <c r="FKG27" s="336"/>
      <c r="FKI27" s="449"/>
      <c r="FKK27" s="336"/>
      <c r="FKM27" s="449"/>
      <c r="FKO27" s="336"/>
      <c r="FKQ27" s="449"/>
      <c r="FKS27" s="336"/>
      <c r="FKU27" s="449"/>
      <c r="FKW27" s="336"/>
      <c r="FKY27" s="449"/>
      <c r="FLA27" s="336"/>
      <c r="FLC27" s="449"/>
      <c r="FLE27" s="336"/>
      <c r="FLG27" s="449"/>
      <c r="FLI27" s="336"/>
      <c r="FLK27" s="449"/>
      <c r="FLM27" s="336"/>
      <c r="FLO27" s="449"/>
      <c r="FLQ27" s="336"/>
      <c r="FLS27" s="449"/>
      <c r="FLU27" s="336"/>
      <c r="FLW27" s="449"/>
      <c r="FLY27" s="336"/>
      <c r="FMA27" s="449"/>
      <c r="FMC27" s="336"/>
      <c r="FME27" s="449"/>
      <c r="FMG27" s="336"/>
      <c r="FMI27" s="449"/>
      <c r="FMK27" s="336"/>
      <c r="FMM27" s="449"/>
      <c r="FMO27" s="336"/>
      <c r="FMQ27" s="449"/>
      <c r="FMS27" s="336"/>
      <c r="FMU27" s="449"/>
      <c r="FMW27" s="336"/>
      <c r="FMY27" s="449"/>
      <c r="FNA27" s="336"/>
      <c r="FNC27" s="449"/>
      <c r="FNE27" s="336"/>
      <c r="FNG27" s="449"/>
      <c r="FNI27" s="336"/>
      <c r="FNK27" s="449"/>
      <c r="FNM27" s="336"/>
      <c r="FNO27" s="449"/>
      <c r="FNQ27" s="336"/>
      <c r="FNS27" s="449"/>
      <c r="FNU27" s="336"/>
      <c r="FNW27" s="449"/>
      <c r="FNY27" s="336"/>
      <c r="FOA27" s="449"/>
      <c r="FOC27" s="336"/>
      <c r="FOE27" s="449"/>
      <c r="FOG27" s="336"/>
      <c r="FOI27" s="449"/>
      <c r="FOK27" s="336"/>
      <c r="FOM27" s="449"/>
      <c r="FOO27" s="336"/>
      <c r="FOQ27" s="449"/>
      <c r="FOS27" s="336"/>
      <c r="FOU27" s="449"/>
      <c r="FOW27" s="336"/>
      <c r="FOY27" s="449"/>
      <c r="FPA27" s="336"/>
      <c r="FPC27" s="449"/>
      <c r="FPE27" s="336"/>
      <c r="FPG27" s="449"/>
      <c r="FPI27" s="336"/>
      <c r="FPK27" s="449"/>
      <c r="FPM27" s="336"/>
      <c r="FPO27" s="449"/>
      <c r="FPQ27" s="336"/>
      <c r="FPS27" s="449"/>
      <c r="FPU27" s="336"/>
      <c r="FPW27" s="449"/>
      <c r="FPY27" s="336"/>
      <c r="FQA27" s="449"/>
      <c r="FQC27" s="336"/>
      <c r="FQE27" s="449"/>
      <c r="FQG27" s="336"/>
      <c r="FQI27" s="449"/>
      <c r="FQK27" s="336"/>
      <c r="FQM27" s="449"/>
      <c r="FQO27" s="336"/>
      <c r="FQQ27" s="449"/>
      <c r="FQS27" s="336"/>
      <c r="FQU27" s="449"/>
      <c r="FQW27" s="336"/>
      <c r="FQY27" s="449"/>
      <c r="FRA27" s="336"/>
      <c r="FRC27" s="449"/>
      <c r="FRE27" s="336"/>
      <c r="FRG27" s="449"/>
      <c r="FRI27" s="336"/>
      <c r="FRK27" s="449"/>
      <c r="FRM27" s="336"/>
      <c r="FRO27" s="449"/>
      <c r="FRQ27" s="336"/>
      <c r="FRS27" s="449"/>
      <c r="FRU27" s="336"/>
      <c r="FRW27" s="449"/>
      <c r="FRY27" s="336"/>
      <c r="FSA27" s="449"/>
      <c r="FSC27" s="336"/>
      <c r="FSE27" s="449"/>
      <c r="FSG27" s="336"/>
      <c r="FSI27" s="449"/>
      <c r="FSK27" s="336"/>
      <c r="FSM27" s="449"/>
      <c r="FSO27" s="336"/>
      <c r="FSQ27" s="449"/>
      <c r="FSS27" s="336"/>
      <c r="FSU27" s="449"/>
      <c r="FSW27" s="336"/>
      <c r="FSY27" s="449"/>
      <c r="FTA27" s="336"/>
      <c r="FTC27" s="449"/>
      <c r="FTE27" s="336"/>
      <c r="FTG27" s="449"/>
      <c r="FTI27" s="336"/>
      <c r="FTK27" s="449"/>
      <c r="FTM27" s="336"/>
      <c r="FTO27" s="449"/>
      <c r="FTQ27" s="336"/>
      <c r="FTS27" s="449"/>
      <c r="FTU27" s="336"/>
      <c r="FTW27" s="449"/>
      <c r="FTY27" s="336"/>
      <c r="FUA27" s="449"/>
      <c r="FUC27" s="336"/>
      <c r="FUE27" s="449"/>
      <c r="FUG27" s="336"/>
      <c r="FUI27" s="449"/>
      <c r="FUK27" s="336"/>
      <c r="FUM27" s="449"/>
      <c r="FUO27" s="336"/>
      <c r="FUQ27" s="449"/>
      <c r="FUS27" s="336"/>
      <c r="FUU27" s="449"/>
      <c r="FUW27" s="336"/>
      <c r="FUY27" s="449"/>
      <c r="FVA27" s="336"/>
      <c r="FVC27" s="449"/>
      <c r="FVE27" s="336"/>
      <c r="FVG27" s="449"/>
      <c r="FVI27" s="336"/>
      <c r="FVK27" s="449"/>
      <c r="FVM27" s="336"/>
      <c r="FVO27" s="449"/>
      <c r="FVQ27" s="336"/>
      <c r="FVS27" s="449"/>
      <c r="FVU27" s="336"/>
      <c r="FVW27" s="449"/>
      <c r="FVY27" s="336"/>
      <c r="FWA27" s="449"/>
      <c r="FWC27" s="336"/>
      <c r="FWE27" s="449"/>
      <c r="FWG27" s="336"/>
      <c r="FWI27" s="449"/>
      <c r="FWK27" s="336"/>
      <c r="FWM27" s="449"/>
      <c r="FWO27" s="336"/>
      <c r="FWQ27" s="449"/>
      <c r="FWS27" s="336"/>
      <c r="FWU27" s="449"/>
      <c r="FWW27" s="336"/>
      <c r="FWY27" s="449"/>
      <c r="FXA27" s="336"/>
      <c r="FXC27" s="449"/>
      <c r="FXE27" s="336"/>
      <c r="FXG27" s="449"/>
      <c r="FXI27" s="336"/>
      <c r="FXK27" s="449"/>
      <c r="FXM27" s="336"/>
      <c r="FXO27" s="449"/>
      <c r="FXQ27" s="336"/>
      <c r="FXS27" s="449"/>
      <c r="FXU27" s="336"/>
      <c r="FXW27" s="449"/>
      <c r="FXY27" s="336"/>
      <c r="FYA27" s="449"/>
      <c r="FYC27" s="336"/>
      <c r="FYE27" s="449"/>
      <c r="FYG27" s="336"/>
      <c r="FYI27" s="449"/>
      <c r="FYK27" s="336"/>
      <c r="FYM27" s="449"/>
      <c r="FYO27" s="336"/>
      <c r="FYQ27" s="449"/>
      <c r="FYS27" s="336"/>
      <c r="FYU27" s="449"/>
      <c r="FYW27" s="336"/>
      <c r="FYY27" s="449"/>
      <c r="FZA27" s="336"/>
      <c r="FZC27" s="449"/>
      <c r="FZE27" s="336"/>
      <c r="FZG27" s="449"/>
      <c r="FZI27" s="336"/>
      <c r="FZK27" s="449"/>
      <c r="FZM27" s="336"/>
      <c r="FZO27" s="449"/>
      <c r="FZQ27" s="336"/>
      <c r="FZS27" s="449"/>
      <c r="FZU27" s="336"/>
      <c r="FZW27" s="449"/>
      <c r="FZY27" s="336"/>
      <c r="GAA27" s="449"/>
      <c r="GAC27" s="336"/>
      <c r="GAE27" s="449"/>
      <c r="GAG27" s="336"/>
      <c r="GAI27" s="449"/>
      <c r="GAK27" s="336"/>
      <c r="GAM27" s="449"/>
      <c r="GAO27" s="336"/>
      <c r="GAQ27" s="449"/>
      <c r="GAS27" s="336"/>
      <c r="GAU27" s="449"/>
      <c r="GAW27" s="336"/>
      <c r="GAY27" s="449"/>
      <c r="GBA27" s="336"/>
      <c r="GBC27" s="449"/>
      <c r="GBE27" s="336"/>
      <c r="GBG27" s="449"/>
      <c r="GBI27" s="336"/>
      <c r="GBK27" s="449"/>
      <c r="GBM27" s="336"/>
      <c r="GBO27" s="449"/>
      <c r="GBQ27" s="336"/>
      <c r="GBS27" s="449"/>
      <c r="GBU27" s="336"/>
      <c r="GBW27" s="449"/>
      <c r="GBY27" s="336"/>
      <c r="GCA27" s="449"/>
      <c r="GCC27" s="336"/>
      <c r="GCE27" s="449"/>
      <c r="GCG27" s="336"/>
      <c r="GCI27" s="449"/>
      <c r="GCK27" s="336"/>
      <c r="GCM27" s="449"/>
      <c r="GCO27" s="336"/>
      <c r="GCQ27" s="449"/>
      <c r="GCS27" s="336"/>
      <c r="GCU27" s="449"/>
      <c r="GCW27" s="336"/>
      <c r="GCY27" s="449"/>
      <c r="GDA27" s="336"/>
      <c r="GDC27" s="449"/>
      <c r="GDE27" s="336"/>
      <c r="GDG27" s="449"/>
      <c r="GDI27" s="336"/>
      <c r="GDK27" s="449"/>
      <c r="GDM27" s="336"/>
      <c r="GDO27" s="449"/>
      <c r="GDQ27" s="336"/>
      <c r="GDS27" s="449"/>
      <c r="GDU27" s="336"/>
      <c r="GDW27" s="449"/>
      <c r="GDY27" s="336"/>
      <c r="GEA27" s="449"/>
      <c r="GEC27" s="336"/>
      <c r="GEE27" s="449"/>
      <c r="GEG27" s="336"/>
      <c r="GEI27" s="449"/>
      <c r="GEK27" s="336"/>
      <c r="GEM27" s="449"/>
      <c r="GEO27" s="336"/>
      <c r="GEQ27" s="449"/>
      <c r="GES27" s="336"/>
      <c r="GEU27" s="449"/>
      <c r="GEW27" s="336"/>
      <c r="GEY27" s="449"/>
      <c r="GFA27" s="336"/>
      <c r="GFC27" s="449"/>
      <c r="GFE27" s="336"/>
      <c r="GFG27" s="449"/>
      <c r="GFI27" s="336"/>
      <c r="GFK27" s="449"/>
      <c r="GFM27" s="336"/>
      <c r="GFO27" s="449"/>
      <c r="GFQ27" s="336"/>
      <c r="GFS27" s="449"/>
      <c r="GFU27" s="336"/>
      <c r="GFW27" s="449"/>
      <c r="GFY27" s="336"/>
      <c r="GGA27" s="449"/>
      <c r="GGC27" s="336"/>
      <c r="GGE27" s="449"/>
      <c r="GGG27" s="336"/>
      <c r="GGI27" s="449"/>
      <c r="GGK27" s="336"/>
      <c r="GGM27" s="449"/>
      <c r="GGO27" s="336"/>
      <c r="GGQ27" s="449"/>
      <c r="GGS27" s="336"/>
      <c r="GGU27" s="449"/>
      <c r="GGW27" s="336"/>
      <c r="GGY27" s="449"/>
      <c r="GHA27" s="336"/>
      <c r="GHC27" s="449"/>
      <c r="GHE27" s="336"/>
      <c r="GHG27" s="449"/>
      <c r="GHI27" s="336"/>
      <c r="GHK27" s="449"/>
      <c r="GHM27" s="336"/>
      <c r="GHO27" s="449"/>
      <c r="GHQ27" s="336"/>
      <c r="GHS27" s="449"/>
      <c r="GHU27" s="336"/>
      <c r="GHW27" s="449"/>
      <c r="GHY27" s="336"/>
      <c r="GIA27" s="449"/>
      <c r="GIC27" s="336"/>
      <c r="GIE27" s="449"/>
      <c r="GIG27" s="336"/>
      <c r="GII27" s="449"/>
      <c r="GIK27" s="336"/>
      <c r="GIM27" s="449"/>
      <c r="GIO27" s="336"/>
      <c r="GIQ27" s="449"/>
      <c r="GIS27" s="336"/>
      <c r="GIU27" s="449"/>
      <c r="GIW27" s="336"/>
      <c r="GIY27" s="449"/>
      <c r="GJA27" s="336"/>
      <c r="GJC27" s="449"/>
      <c r="GJE27" s="336"/>
      <c r="GJG27" s="449"/>
      <c r="GJI27" s="336"/>
      <c r="GJK27" s="449"/>
      <c r="GJM27" s="336"/>
      <c r="GJO27" s="449"/>
      <c r="GJQ27" s="336"/>
      <c r="GJS27" s="449"/>
      <c r="GJU27" s="336"/>
      <c r="GJW27" s="449"/>
      <c r="GJY27" s="336"/>
      <c r="GKA27" s="449"/>
      <c r="GKC27" s="336"/>
      <c r="GKE27" s="449"/>
      <c r="GKG27" s="336"/>
      <c r="GKI27" s="449"/>
      <c r="GKK27" s="336"/>
      <c r="GKM27" s="449"/>
      <c r="GKO27" s="336"/>
      <c r="GKQ27" s="449"/>
      <c r="GKS27" s="336"/>
      <c r="GKU27" s="449"/>
      <c r="GKW27" s="336"/>
      <c r="GKY27" s="449"/>
      <c r="GLA27" s="336"/>
      <c r="GLC27" s="449"/>
      <c r="GLE27" s="336"/>
      <c r="GLG27" s="449"/>
      <c r="GLI27" s="336"/>
      <c r="GLK27" s="449"/>
      <c r="GLM27" s="336"/>
      <c r="GLO27" s="449"/>
      <c r="GLQ27" s="336"/>
      <c r="GLS27" s="449"/>
      <c r="GLU27" s="336"/>
      <c r="GLW27" s="449"/>
      <c r="GLY27" s="336"/>
      <c r="GMA27" s="449"/>
      <c r="GMC27" s="336"/>
      <c r="GME27" s="449"/>
      <c r="GMG27" s="336"/>
      <c r="GMI27" s="449"/>
      <c r="GMK27" s="336"/>
      <c r="GMM27" s="449"/>
      <c r="GMO27" s="336"/>
      <c r="GMQ27" s="449"/>
      <c r="GMS27" s="336"/>
      <c r="GMU27" s="449"/>
      <c r="GMW27" s="336"/>
      <c r="GMY27" s="449"/>
      <c r="GNA27" s="336"/>
      <c r="GNC27" s="449"/>
      <c r="GNE27" s="336"/>
      <c r="GNG27" s="449"/>
      <c r="GNI27" s="336"/>
      <c r="GNK27" s="449"/>
      <c r="GNM27" s="336"/>
      <c r="GNO27" s="449"/>
      <c r="GNQ27" s="336"/>
      <c r="GNS27" s="449"/>
      <c r="GNU27" s="336"/>
      <c r="GNW27" s="449"/>
      <c r="GNY27" s="336"/>
      <c r="GOA27" s="449"/>
      <c r="GOC27" s="336"/>
      <c r="GOE27" s="449"/>
      <c r="GOG27" s="336"/>
      <c r="GOI27" s="449"/>
      <c r="GOK27" s="336"/>
      <c r="GOM27" s="449"/>
      <c r="GOO27" s="336"/>
      <c r="GOQ27" s="449"/>
      <c r="GOS27" s="336"/>
      <c r="GOU27" s="449"/>
      <c r="GOW27" s="336"/>
      <c r="GOY27" s="449"/>
      <c r="GPA27" s="336"/>
      <c r="GPC27" s="449"/>
      <c r="GPE27" s="336"/>
      <c r="GPG27" s="449"/>
      <c r="GPI27" s="336"/>
      <c r="GPK27" s="449"/>
      <c r="GPM27" s="336"/>
      <c r="GPO27" s="449"/>
      <c r="GPQ27" s="336"/>
      <c r="GPS27" s="449"/>
      <c r="GPU27" s="336"/>
      <c r="GPW27" s="449"/>
      <c r="GPY27" s="336"/>
      <c r="GQA27" s="449"/>
      <c r="GQC27" s="336"/>
      <c r="GQE27" s="449"/>
      <c r="GQG27" s="336"/>
      <c r="GQI27" s="449"/>
      <c r="GQK27" s="336"/>
      <c r="GQM27" s="449"/>
      <c r="GQO27" s="336"/>
      <c r="GQQ27" s="449"/>
      <c r="GQS27" s="336"/>
      <c r="GQU27" s="449"/>
      <c r="GQW27" s="336"/>
      <c r="GQY27" s="449"/>
      <c r="GRA27" s="336"/>
      <c r="GRC27" s="449"/>
      <c r="GRE27" s="336"/>
      <c r="GRG27" s="449"/>
      <c r="GRI27" s="336"/>
      <c r="GRK27" s="449"/>
      <c r="GRM27" s="336"/>
      <c r="GRO27" s="449"/>
      <c r="GRQ27" s="336"/>
      <c r="GRS27" s="449"/>
      <c r="GRU27" s="336"/>
      <c r="GRW27" s="449"/>
      <c r="GRY27" s="336"/>
      <c r="GSA27" s="449"/>
      <c r="GSC27" s="336"/>
      <c r="GSE27" s="449"/>
      <c r="GSG27" s="336"/>
      <c r="GSI27" s="449"/>
      <c r="GSK27" s="336"/>
      <c r="GSM27" s="449"/>
      <c r="GSO27" s="336"/>
      <c r="GSQ27" s="449"/>
      <c r="GSS27" s="336"/>
      <c r="GSU27" s="449"/>
      <c r="GSW27" s="336"/>
      <c r="GSY27" s="449"/>
      <c r="GTA27" s="336"/>
      <c r="GTC27" s="449"/>
      <c r="GTE27" s="336"/>
      <c r="GTG27" s="449"/>
      <c r="GTI27" s="336"/>
      <c r="GTK27" s="449"/>
      <c r="GTM27" s="336"/>
      <c r="GTO27" s="449"/>
      <c r="GTQ27" s="336"/>
      <c r="GTS27" s="449"/>
      <c r="GTU27" s="336"/>
      <c r="GTW27" s="449"/>
      <c r="GTY27" s="336"/>
      <c r="GUA27" s="449"/>
      <c r="GUC27" s="336"/>
      <c r="GUE27" s="449"/>
      <c r="GUG27" s="336"/>
      <c r="GUI27" s="449"/>
      <c r="GUK27" s="336"/>
      <c r="GUM27" s="449"/>
      <c r="GUO27" s="336"/>
      <c r="GUQ27" s="449"/>
      <c r="GUS27" s="336"/>
      <c r="GUU27" s="449"/>
      <c r="GUW27" s="336"/>
      <c r="GUY27" s="449"/>
      <c r="GVA27" s="336"/>
      <c r="GVC27" s="449"/>
      <c r="GVE27" s="336"/>
      <c r="GVG27" s="449"/>
      <c r="GVI27" s="336"/>
      <c r="GVK27" s="449"/>
      <c r="GVM27" s="336"/>
      <c r="GVO27" s="449"/>
      <c r="GVQ27" s="336"/>
      <c r="GVS27" s="449"/>
      <c r="GVU27" s="336"/>
      <c r="GVW27" s="449"/>
      <c r="GVY27" s="336"/>
      <c r="GWA27" s="449"/>
      <c r="GWC27" s="336"/>
      <c r="GWE27" s="449"/>
      <c r="GWG27" s="336"/>
      <c r="GWI27" s="449"/>
      <c r="GWK27" s="336"/>
      <c r="GWM27" s="449"/>
      <c r="GWO27" s="336"/>
      <c r="GWQ27" s="449"/>
      <c r="GWS27" s="336"/>
      <c r="GWU27" s="449"/>
      <c r="GWW27" s="336"/>
      <c r="GWY27" s="449"/>
      <c r="GXA27" s="336"/>
      <c r="GXC27" s="449"/>
      <c r="GXE27" s="336"/>
      <c r="GXG27" s="449"/>
      <c r="GXI27" s="336"/>
      <c r="GXK27" s="449"/>
      <c r="GXM27" s="336"/>
      <c r="GXO27" s="449"/>
      <c r="GXQ27" s="336"/>
      <c r="GXS27" s="449"/>
      <c r="GXU27" s="336"/>
      <c r="GXW27" s="449"/>
      <c r="GXY27" s="336"/>
      <c r="GYA27" s="449"/>
      <c r="GYC27" s="336"/>
      <c r="GYE27" s="449"/>
      <c r="GYG27" s="336"/>
      <c r="GYI27" s="449"/>
      <c r="GYK27" s="336"/>
      <c r="GYM27" s="449"/>
      <c r="GYO27" s="336"/>
      <c r="GYQ27" s="449"/>
      <c r="GYS27" s="336"/>
      <c r="GYU27" s="449"/>
      <c r="GYW27" s="336"/>
      <c r="GYY27" s="449"/>
      <c r="GZA27" s="336"/>
      <c r="GZC27" s="449"/>
      <c r="GZE27" s="336"/>
      <c r="GZG27" s="449"/>
      <c r="GZI27" s="336"/>
      <c r="GZK27" s="449"/>
      <c r="GZM27" s="336"/>
      <c r="GZO27" s="449"/>
      <c r="GZQ27" s="336"/>
      <c r="GZS27" s="449"/>
      <c r="GZU27" s="336"/>
      <c r="GZW27" s="449"/>
      <c r="GZY27" s="336"/>
      <c r="HAA27" s="449"/>
      <c r="HAC27" s="336"/>
      <c r="HAE27" s="449"/>
      <c r="HAG27" s="336"/>
      <c r="HAI27" s="449"/>
      <c r="HAK27" s="336"/>
      <c r="HAM27" s="449"/>
      <c r="HAO27" s="336"/>
      <c r="HAQ27" s="449"/>
      <c r="HAS27" s="336"/>
      <c r="HAU27" s="449"/>
      <c r="HAW27" s="336"/>
      <c r="HAY27" s="449"/>
      <c r="HBA27" s="336"/>
      <c r="HBC27" s="449"/>
      <c r="HBE27" s="336"/>
      <c r="HBG27" s="449"/>
      <c r="HBI27" s="336"/>
      <c r="HBK27" s="449"/>
      <c r="HBM27" s="336"/>
      <c r="HBO27" s="449"/>
      <c r="HBQ27" s="336"/>
      <c r="HBS27" s="449"/>
      <c r="HBU27" s="336"/>
      <c r="HBW27" s="449"/>
      <c r="HBY27" s="336"/>
      <c r="HCA27" s="449"/>
      <c r="HCC27" s="336"/>
      <c r="HCE27" s="449"/>
      <c r="HCG27" s="336"/>
      <c r="HCI27" s="449"/>
      <c r="HCK27" s="336"/>
      <c r="HCM27" s="449"/>
      <c r="HCO27" s="336"/>
      <c r="HCQ27" s="449"/>
      <c r="HCS27" s="336"/>
      <c r="HCU27" s="449"/>
      <c r="HCW27" s="336"/>
      <c r="HCY27" s="449"/>
      <c r="HDA27" s="336"/>
      <c r="HDC27" s="449"/>
      <c r="HDE27" s="336"/>
      <c r="HDG27" s="449"/>
      <c r="HDI27" s="336"/>
      <c r="HDK27" s="449"/>
      <c r="HDM27" s="336"/>
      <c r="HDO27" s="449"/>
      <c r="HDQ27" s="336"/>
      <c r="HDS27" s="449"/>
      <c r="HDU27" s="336"/>
      <c r="HDW27" s="449"/>
      <c r="HDY27" s="336"/>
      <c r="HEA27" s="449"/>
      <c r="HEC27" s="336"/>
      <c r="HEE27" s="449"/>
      <c r="HEG27" s="336"/>
      <c r="HEI27" s="449"/>
      <c r="HEK27" s="336"/>
      <c r="HEM27" s="449"/>
      <c r="HEO27" s="336"/>
      <c r="HEQ27" s="449"/>
      <c r="HES27" s="336"/>
      <c r="HEU27" s="449"/>
      <c r="HEW27" s="336"/>
      <c r="HEY27" s="449"/>
      <c r="HFA27" s="336"/>
      <c r="HFC27" s="449"/>
      <c r="HFE27" s="336"/>
      <c r="HFG27" s="449"/>
      <c r="HFI27" s="336"/>
      <c r="HFK27" s="449"/>
      <c r="HFM27" s="336"/>
      <c r="HFO27" s="449"/>
      <c r="HFQ27" s="336"/>
      <c r="HFS27" s="449"/>
      <c r="HFU27" s="336"/>
      <c r="HFW27" s="449"/>
      <c r="HFY27" s="336"/>
      <c r="HGA27" s="449"/>
      <c r="HGC27" s="336"/>
      <c r="HGE27" s="449"/>
      <c r="HGG27" s="336"/>
      <c r="HGI27" s="449"/>
      <c r="HGK27" s="336"/>
      <c r="HGM27" s="449"/>
      <c r="HGO27" s="336"/>
      <c r="HGQ27" s="449"/>
      <c r="HGS27" s="336"/>
      <c r="HGU27" s="449"/>
      <c r="HGW27" s="336"/>
      <c r="HGY27" s="449"/>
      <c r="HHA27" s="336"/>
      <c r="HHC27" s="449"/>
      <c r="HHE27" s="336"/>
      <c r="HHG27" s="449"/>
      <c r="HHI27" s="336"/>
      <c r="HHK27" s="449"/>
      <c r="HHM27" s="336"/>
      <c r="HHO27" s="449"/>
      <c r="HHQ27" s="336"/>
      <c r="HHS27" s="449"/>
      <c r="HHU27" s="336"/>
      <c r="HHW27" s="449"/>
      <c r="HHY27" s="336"/>
      <c r="HIA27" s="449"/>
      <c r="HIC27" s="336"/>
      <c r="HIE27" s="449"/>
      <c r="HIG27" s="336"/>
      <c r="HII27" s="449"/>
      <c r="HIK27" s="336"/>
      <c r="HIM27" s="449"/>
      <c r="HIO27" s="336"/>
      <c r="HIQ27" s="449"/>
      <c r="HIS27" s="336"/>
      <c r="HIU27" s="449"/>
      <c r="HIW27" s="336"/>
      <c r="HIY27" s="449"/>
      <c r="HJA27" s="336"/>
      <c r="HJC27" s="449"/>
      <c r="HJE27" s="336"/>
      <c r="HJG27" s="449"/>
      <c r="HJI27" s="336"/>
      <c r="HJK27" s="449"/>
      <c r="HJM27" s="336"/>
      <c r="HJO27" s="449"/>
      <c r="HJQ27" s="336"/>
      <c r="HJS27" s="449"/>
      <c r="HJU27" s="336"/>
      <c r="HJW27" s="449"/>
      <c r="HJY27" s="336"/>
      <c r="HKA27" s="449"/>
      <c r="HKC27" s="336"/>
      <c r="HKE27" s="449"/>
      <c r="HKG27" s="336"/>
      <c r="HKI27" s="449"/>
      <c r="HKK27" s="336"/>
      <c r="HKM27" s="449"/>
      <c r="HKO27" s="336"/>
      <c r="HKQ27" s="449"/>
      <c r="HKS27" s="336"/>
      <c r="HKU27" s="449"/>
      <c r="HKW27" s="336"/>
      <c r="HKY27" s="449"/>
      <c r="HLA27" s="336"/>
      <c r="HLC27" s="449"/>
      <c r="HLE27" s="336"/>
      <c r="HLG27" s="449"/>
      <c r="HLI27" s="336"/>
      <c r="HLK27" s="449"/>
      <c r="HLM27" s="336"/>
      <c r="HLO27" s="449"/>
      <c r="HLQ27" s="336"/>
      <c r="HLS27" s="449"/>
      <c r="HLU27" s="336"/>
      <c r="HLW27" s="449"/>
      <c r="HLY27" s="336"/>
      <c r="HMA27" s="449"/>
      <c r="HMC27" s="336"/>
      <c r="HME27" s="449"/>
      <c r="HMG27" s="336"/>
      <c r="HMI27" s="449"/>
      <c r="HMK27" s="336"/>
      <c r="HMM27" s="449"/>
      <c r="HMO27" s="336"/>
      <c r="HMQ27" s="449"/>
      <c r="HMS27" s="336"/>
      <c r="HMU27" s="449"/>
      <c r="HMW27" s="336"/>
      <c r="HMY27" s="449"/>
      <c r="HNA27" s="336"/>
      <c r="HNC27" s="449"/>
      <c r="HNE27" s="336"/>
      <c r="HNG27" s="449"/>
      <c r="HNI27" s="336"/>
      <c r="HNK27" s="449"/>
      <c r="HNM27" s="336"/>
      <c r="HNO27" s="449"/>
      <c r="HNQ27" s="336"/>
      <c r="HNS27" s="449"/>
      <c r="HNU27" s="336"/>
      <c r="HNW27" s="449"/>
      <c r="HNY27" s="336"/>
      <c r="HOA27" s="449"/>
      <c r="HOC27" s="336"/>
      <c r="HOE27" s="449"/>
      <c r="HOG27" s="336"/>
      <c r="HOI27" s="449"/>
      <c r="HOK27" s="336"/>
      <c r="HOM27" s="449"/>
      <c r="HOO27" s="336"/>
      <c r="HOQ27" s="449"/>
      <c r="HOS27" s="336"/>
      <c r="HOU27" s="449"/>
      <c r="HOW27" s="336"/>
      <c r="HOY27" s="449"/>
      <c r="HPA27" s="336"/>
      <c r="HPC27" s="449"/>
      <c r="HPE27" s="336"/>
      <c r="HPG27" s="449"/>
      <c r="HPI27" s="336"/>
      <c r="HPK27" s="449"/>
      <c r="HPM27" s="336"/>
      <c r="HPO27" s="449"/>
      <c r="HPQ27" s="336"/>
      <c r="HPS27" s="449"/>
      <c r="HPU27" s="336"/>
      <c r="HPW27" s="449"/>
      <c r="HPY27" s="336"/>
      <c r="HQA27" s="449"/>
      <c r="HQC27" s="336"/>
      <c r="HQE27" s="449"/>
      <c r="HQG27" s="336"/>
      <c r="HQI27" s="449"/>
      <c r="HQK27" s="336"/>
      <c r="HQM27" s="449"/>
      <c r="HQO27" s="336"/>
      <c r="HQQ27" s="449"/>
      <c r="HQS27" s="336"/>
      <c r="HQU27" s="449"/>
      <c r="HQW27" s="336"/>
      <c r="HQY27" s="449"/>
      <c r="HRA27" s="336"/>
      <c r="HRC27" s="449"/>
      <c r="HRE27" s="336"/>
      <c r="HRG27" s="449"/>
      <c r="HRI27" s="336"/>
      <c r="HRK27" s="449"/>
      <c r="HRM27" s="336"/>
      <c r="HRO27" s="449"/>
      <c r="HRQ27" s="336"/>
      <c r="HRS27" s="449"/>
      <c r="HRU27" s="336"/>
      <c r="HRW27" s="449"/>
      <c r="HRY27" s="336"/>
      <c r="HSA27" s="449"/>
      <c r="HSC27" s="336"/>
      <c r="HSE27" s="449"/>
      <c r="HSG27" s="336"/>
      <c r="HSI27" s="449"/>
      <c r="HSK27" s="336"/>
      <c r="HSM27" s="449"/>
      <c r="HSO27" s="336"/>
      <c r="HSQ27" s="449"/>
      <c r="HSS27" s="336"/>
      <c r="HSU27" s="449"/>
      <c r="HSW27" s="336"/>
      <c r="HSY27" s="449"/>
      <c r="HTA27" s="336"/>
      <c r="HTC27" s="449"/>
      <c r="HTE27" s="336"/>
      <c r="HTG27" s="449"/>
      <c r="HTI27" s="336"/>
      <c r="HTK27" s="449"/>
      <c r="HTM27" s="336"/>
      <c r="HTO27" s="449"/>
      <c r="HTQ27" s="336"/>
      <c r="HTS27" s="449"/>
      <c r="HTU27" s="336"/>
      <c r="HTW27" s="449"/>
      <c r="HTY27" s="336"/>
      <c r="HUA27" s="449"/>
      <c r="HUC27" s="336"/>
      <c r="HUE27" s="449"/>
      <c r="HUG27" s="336"/>
      <c r="HUI27" s="449"/>
      <c r="HUK27" s="336"/>
      <c r="HUM27" s="449"/>
      <c r="HUO27" s="336"/>
      <c r="HUQ27" s="449"/>
      <c r="HUS27" s="336"/>
      <c r="HUU27" s="449"/>
      <c r="HUW27" s="336"/>
      <c r="HUY27" s="449"/>
      <c r="HVA27" s="336"/>
      <c r="HVC27" s="449"/>
      <c r="HVE27" s="336"/>
      <c r="HVG27" s="449"/>
      <c r="HVI27" s="336"/>
      <c r="HVK27" s="449"/>
      <c r="HVM27" s="336"/>
      <c r="HVO27" s="449"/>
      <c r="HVQ27" s="336"/>
      <c r="HVS27" s="449"/>
      <c r="HVU27" s="336"/>
      <c r="HVW27" s="449"/>
      <c r="HVY27" s="336"/>
      <c r="HWA27" s="449"/>
      <c r="HWC27" s="336"/>
      <c r="HWE27" s="449"/>
      <c r="HWG27" s="336"/>
      <c r="HWI27" s="449"/>
      <c r="HWK27" s="336"/>
      <c r="HWM27" s="449"/>
      <c r="HWO27" s="336"/>
      <c r="HWQ27" s="449"/>
      <c r="HWS27" s="336"/>
      <c r="HWU27" s="449"/>
      <c r="HWW27" s="336"/>
      <c r="HWY27" s="449"/>
      <c r="HXA27" s="336"/>
      <c r="HXC27" s="449"/>
      <c r="HXE27" s="336"/>
      <c r="HXG27" s="449"/>
      <c r="HXI27" s="336"/>
      <c r="HXK27" s="449"/>
      <c r="HXM27" s="336"/>
      <c r="HXO27" s="449"/>
      <c r="HXQ27" s="336"/>
      <c r="HXS27" s="449"/>
      <c r="HXU27" s="336"/>
      <c r="HXW27" s="449"/>
      <c r="HXY27" s="336"/>
      <c r="HYA27" s="449"/>
      <c r="HYC27" s="336"/>
      <c r="HYE27" s="449"/>
      <c r="HYG27" s="336"/>
      <c r="HYI27" s="449"/>
      <c r="HYK27" s="336"/>
      <c r="HYM27" s="449"/>
      <c r="HYO27" s="336"/>
      <c r="HYQ27" s="449"/>
      <c r="HYS27" s="336"/>
      <c r="HYU27" s="449"/>
      <c r="HYW27" s="336"/>
      <c r="HYY27" s="449"/>
      <c r="HZA27" s="336"/>
      <c r="HZC27" s="449"/>
      <c r="HZE27" s="336"/>
      <c r="HZG27" s="449"/>
      <c r="HZI27" s="336"/>
      <c r="HZK27" s="449"/>
      <c r="HZM27" s="336"/>
      <c r="HZO27" s="449"/>
      <c r="HZQ27" s="336"/>
      <c r="HZS27" s="449"/>
      <c r="HZU27" s="336"/>
      <c r="HZW27" s="449"/>
      <c r="HZY27" s="336"/>
      <c r="IAA27" s="449"/>
      <c r="IAC27" s="336"/>
      <c r="IAE27" s="449"/>
      <c r="IAG27" s="336"/>
      <c r="IAI27" s="449"/>
      <c r="IAK27" s="336"/>
      <c r="IAM27" s="449"/>
      <c r="IAO27" s="336"/>
      <c r="IAQ27" s="449"/>
      <c r="IAS27" s="336"/>
      <c r="IAU27" s="449"/>
      <c r="IAW27" s="336"/>
      <c r="IAY27" s="449"/>
      <c r="IBA27" s="336"/>
      <c r="IBC27" s="449"/>
      <c r="IBE27" s="336"/>
      <c r="IBG27" s="449"/>
      <c r="IBI27" s="336"/>
      <c r="IBK27" s="449"/>
      <c r="IBM27" s="336"/>
      <c r="IBO27" s="449"/>
      <c r="IBQ27" s="336"/>
      <c r="IBS27" s="449"/>
      <c r="IBU27" s="336"/>
      <c r="IBW27" s="449"/>
      <c r="IBY27" s="336"/>
      <c r="ICA27" s="449"/>
      <c r="ICC27" s="336"/>
      <c r="ICE27" s="449"/>
      <c r="ICG27" s="336"/>
      <c r="ICI27" s="449"/>
      <c r="ICK27" s="336"/>
      <c r="ICM27" s="449"/>
      <c r="ICO27" s="336"/>
      <c r="ICQ27" s="449"/>
      <c r="ICS27" s="336"/>
      <c r="ICU27" s="449"/>
      <c r="ICW27" s="336"/>
      <c r="ICY27" s="449"/>
      <c r="IDA27" s="336"/>
      <c r="IDC27" s="449"/>
      <c r="IDE27" s="336"/>
      <c r="IDG27" s="449"/>
      <c r="IDI27" s="336"/>
      <c r="IDK27" s="449"/>
      <c r="IDM27" s="336"/>
      <c r="IDO27" s="449"/>
      <c r="IDQ27" s="336"/>
      <c r="IDS27" s="449"/>
      <c r="IDU27" s="336"/>
      <c r="IDW27" s="449"/>
      <c r="IDY27" s="336"/>
      <c r="IEA27" s="449"/>
      <c r="IEC27" s="336"/>
      <c r="IEE27" s="449"/>
      <c r="IEG27" s="336"/>
      <c r="IEI27" s="449"/>
      <c r="IEK27" s="336"/>
      <c r="IEM27" s="449"/>
      <c r="IEO27" s="336"/>
      <c r="IEQ27" s="449"/>
      <c r="IES27" s="336"/>
      <c r="IEU27" s="449"/>
      <c r="IEW27" s="336"/>
      <c r="IEY27" s="449"/>
      <c r="IFA27" s="336"/>
      <c r="IFC27" s="449"/>
      <c r="IFE27" s="336"/>
      <c r="IFG27" s="449"/>
      <c r="IFI27" s="336"/>
      <c r="IFK27" s="449"/>
      <c r="IFM27" s="336"/>
      <c r="IFO27" s="449"/>
      <c r="IFQ27" s="336"/>
      <c r="IFS27" s="449"/>
      <c r="IFU27" s="336"/>
      <c r="IFW27" s="449"/>
      <c r="IFY27" s="336"/>
      <c r="IGA27" s="449"/>
      <c r="IGC27" s="336"/>
      <c r="IGE27" s="449"/>
      <c r="IGG27" s="336"/>
      <c r="IGI27" s="449"/>
      <c r="IGK27" s="336"/>
      <c r="IGM27" s="449"/>
      <c r="IGO27" s="336"/>
      <c r="IGQ27" s="449"/>
      <c r="IGS27" s="336"/>
      <c r="IGU27" s="449"/>
      <c r="IGW27" s="336"/>
      <c r="IGY27" s="449"/>
      <c r="IHA27" s="336"/>
      <c r="IHC27" s="449"/>
      <c r="IHE27" s="336"/>
      <c r="IHG27" s="449"/>
      <c r="IHI27" s="336"/>
      <c r="IHK27" s="449"/>
      <c r="IHM27" s="336"/>
      <c r="IHO27" s="449"/>
      <c r="IHQ27" s="336"/>
      <c r="IHS27" s="449"/>
      <c r="IHU27" s="336"/>
      <c r="IHW27" s="449"/>
      <c r="IHY27" s="336"/>
      <c r="IIA27" s="449"/>
      <c r="IIC27" s="336"/>
      <c r="IIE27" s="449"/>
      <c r="IIG27" s="336"/>
      <c r="III27" s="449"/>
      <c r="IIK27" s="336"/>
      <c r="IIM27" s="449"/>
      <c r="IIO27" s="336"/>
      <c r="IIQ27" s="449"/>
      <c r="IIS27" s="336"/>
      <c r="IIU27" s="449"/>
      <c r="IIW27" s="336"/>
      <c r="IIY27" s="449"/>
      <c r="IJA27" s="336"/>
      <c r="IJC27" s="449"/>
      <c r="IJE27" s="336"/>
      <c r="IJG27" s="449"/>
      <c r="IJI27" s="336"/>
      <c r="IJK27" s="449"/>
      <c r="IJM27" s="336"/>
      <c r="IJO27" s="449"/>
      <c r="IJQ27" s="336"/>
      <c r="IJS27" s="449"/>
      <c r="IJU27" s="336"/>
      <c r="IJW27" s="449"/>
      <c r="IJY27" s="336"/>
      <c r="IKA27" s="449"/>
      <c r="IKC27" s="336"/>
      <c r="IKE27" s="449"/>
      <c r="IKG27" s="336"/>
      <c r="IKI27" s="449"/>
      <c r="IKK27" s="336"/>
      <c r="IKM27" s="449"/>
      <c r="IKO27" s="336"/>
      <c r="IKQ27" s="449"/>
      <c r="IKS27" s="336"/>
      <c r="IKU27" s="449"/>
      <c r="IKW27" s="336"/>
      <c r="IKY27" s="449"/>
      <c r="ILA27" s="336"/>
      <c r="ILC27" s="449"/>
      <c r="ILE27" s="336"/>
      <c r="ILG27" s="449"/>
      <c r="ILI27" s="336"/>
      <c r="ILK27" s="449"/>
      <c r="ILM27" s="336"/>
      <c r="ILO27" s="449"/>
      <c r="ILQ27" s="336"/>
      <c r="ILS27" s="449"/>
      <c r="ILU27" s="336"/>
      <c r="ILW27" s="449"/>
      <c r="ILY27" s="336"/>
      <c r="IMA27" s="449"/>
      <c r="IMC27" s="336"/>
      <c r="IME27" s="449"/>
      <c r="IMG27" s="336"/>
      <c r="IMI27" s="449"/>
      <c r="IMK27" s="336"/>
      <c r="IMM27" s="449"/>
      <c r="IMO27" s="336"/>
      <c r="IMQ27" s="449"/>
      <c r="IMS27" s="336"/>
      <c r="IMU27" s="449"/>
      <c r="IMW27" s="336"/>
      <c r="IMY27" s="449"/>
      <c r="INA27" s="336"/>
      <c r="INC27" s="449"/>
      <c r="INE27" s="336"/>
      <c r="ING27" s="449"/>
      <c r="INI27" s="336"/>
      <c r="INK27" s="449"/>
      <c r="INM27" s="336"/>
      <c r="INO27" s="449"/>
      <c r="INQ27" s="336"/>
      <c r="INS27" s="449"/>
      <c r="INU27" s="336"/>
      <c r="INW27" s="449"/>
      <c r="INY27" s="336"/>
      <c r="IOA27" s="449"/>
      <c r="IOC27" s="336"/>
      <c r="IOE27" s="449"/>
      <c r="IOG27" s="336"/>
      <c r="IOI27" s="449"/>
      <c r="IOK27" s="336"/>
      <c r="IOM27" s="449"/>
      <c r="IOO27" s="336"/>
      <c r="IOQ27" s="449"/>
      <c r="IOS27" s="336"/>
      <c r="IOU27" s="449"/>
      <c r="IOW27" s="336"/>
      <c r="IOY27" s="449"/>
      <c r="IPA27" s="336"/>
      <c r="IPC27" s="449"/>
      <c r="IPE27" s="336"/>
      <c r="IPG27" s="449"/>
      <c r="IPI27" s="336"/>
      <c r="IPK27" s="449"/>
      <c r="IPM27" s="336"/>
      <c r="IPO27" s="449"/>
      <c r="IPQ27" s="336"/>
      <c r="IPS27" s="449"/>
      <c r="IPU27" s="336"/>
      <c r="IPW27" s="449"/>
      <c r="IPY27" s="336"/>
      <c r="IQA27" s="449"/>
      <c r="IQC27" s="336"/>
      <c r="IQE27" s="449"/>
      <c r="IQG27" s="336"/>
      <c r="IQI27" s="449"/>
      <c r="IQK27" s="336"/>
      <c r="IQM27" s="449"/>
      <c r="IQO27" s="336"/>
      <c r="IQQ27" s="449"/>
      <c r="IQS27" s="336"/>
      <c r="IQU27" s="449"/>
      <c r="IQW27" s="336"/>
      <c r="IQY27" s="449"/>
      <c r="IRA27" s="336"/>
      <c r="IRC27" s="449"/>
      <c r="IRE27" s="336"/>
      <c r="IRG27" s="449"/>
      <c r="IRI27" s="336"/>
      <c r="IRK27" s="449"/>
      <c r="IRM27" s="336"/>
      <c r="IRO27" s="449"/>
      <c r="IRQ27" s="336"/>
      <c r="IRS27" s="449"/>
      <c r="IRU27" s="336"/>
      <c r="IRW27" s="449"/>
      <c r="IRY27" s="336"/>
      <c r="ISA27" s="449"/>
      <c r="ISC27" s="336"/>
      <c r="ISE27" s="449"/>
      <c r="ISG27" s="336"/>
      <c r="ISI27" s="449"/>
      <c r="ISK27" s="336"/>
      <c r="ISM27" s="449"/>
      <c r="ISO27" s="336"/>
      <c r="ISQ27" s="449"/>
      <c r="ISS27" s="336"/>
      <c r="ISU27" s="449"/>
      <c r="ISW27" s="336"/>
      <c r="ISY27" s="449"/>
      <c r="ITA27" s="336"/>
      <c r="ITC27" s="449"/>
      <c r="ITE27" s="336"/>
      <c r="ITG27" s="449"/>
      <c r="ITI27" s="336"/>
      <c r="ITK27" s="449"/>
      <c r="ITM27" s="336"/>
      <c r="ITO27" s="449"/>
      <c r="ITQ27" s="336"/>
      <c r="ITS27" s="449"/>
      <c r="ITU27" s="336"/>
      <c r="ITW27" s="449"/>
      <c r="ITY27" s="336"/>
      <c r="IUA27" s="449"/>
      <c r="IUC27" s="336"/>
      <c r="IUE27" s="449"/>
      <c r="IUG27" s="336"/>
      <c r="IUI27" s="449"/>
      <c r="IUK27" s="336"/>
      <c r="IUM27" s="449"/>
      <c r="IUO27" s="336"/>
      <c r="IUQ27" s="449"/>
      <c r="IUS27" s="336"/>
      <c r="IUU27" s="449"/>
      <c r="IUW27" s="336"/>
      <c r="IUY27" s="449"/>
      <c r="IVA27" s="336"/>
      <c r="IVC27" s="449"/>
      <c r="IVE27" s="336"/>
      <c r="IVG27" s="449"/>
      <c r="IVI27" s="336"/>
      <c r="IVK27" s="449"/>
      <c r="IVM27" s="336"/>
      <c r="IVO27" s="449"/>
      <c r="IVQ27" s="336"/>
      <c r="IVS27" s="449"/>
      <c r="IVU27" s="336"/>
      <c r="IVW27" s="449"/>
      <c r="IVY27" s="336"/>
      <c r="IWA27" s="449"/>
      <c r="IWC27" s="336"/>
      <c r="IWE27" s="449"/>
      <c r="IWG27" s="336"/>
      <c r="IWI27" s="449"/>
      <c r="IWK27" s="336"/>
      <c r="IWM27" s="449"/>
      <c r="IWO27" s="336"/>
      <c r="IWQ27" s="449"/>
      <c r="IWS27" s="336"/>
      <c r="IWU27" s="449"/>
      <c r="IWW27" s="336"/>
      <c r="IWY27" s="449"/>
      <c r="IXA27" s="336"/>
      <c r="IXC27" s="449"/>
      <c r="IXE27" s="336"/>
      <c r="IXG27" s="449"/>
      <c r="IXI27" s="336"/>
      <c r="IXK27" s="449"/>
      <c r="IXM27" s="336"/>
      <c r="IXO27" s="449"/>
      <c r="IXQ27" s="336"/>
      <c r="IXS27" s="449"/>
      <c r="IXU27" s="336"/>
      <c r="IXW27" s="449"/>
      <c r="IXY27" s="336"/>
      <c r="IYA27" s="449"/>
      <c r="IYC27" s="336"/>
      <c r="IYE27" s="449"/>
      <c r="IYG27" s="336"/>
      <c r="IYI27" s="449"/>
      <c r="IYK27" s="336"/>
      <c r="IYM27" s="449"/>
      <c r="IYO27" s="336"/>
      <c r="IYQ27" s="449"/>
      <c r="IYS27" s="336"/>
      <c r="IYU27" s="449"/>
      <c r="IYW27" s="336"/>
      <c r="IYY27" s="449"/>
      <c r="IZA27" s="336"/>
      <c r="IZC27" s="449"/>
      <c r="IZE27" s="336"/>
      <c r="IZG27" s="449"/>
      <c r="IZI27" s="336"/>
      <c r="IZK27" s="449"/>
      <c r="IZM27" s="336"/>
      <c r="IZO27" s="449"/>
      <c r="IZQ27" s="336"/>
      <c r="IZS27" s="449"/>
      <c r="IZU27" s="336"/>
      <c r="IZW27" s="449"/>
      <c r="IZY27" s="336"/>
      <c r="JAA27" s="449"/>
      <c r="JAC27" s="336"/>
      <c r="JAE27" s="449"/>
      <c r="JAG27" s="336"/>
      <c r="JAI27" s="449"/>
      <c r="JAK27" s="336"/>
      <c r="JAM27" s="449"/>
      <c r="JAO27" s="336"/>
      <c r="JAQ27" s="449"/>
      <c r="JAS27" s="336"/>
      <c r="JAU27" s="449"/>
      <c r="JAW27" s="336"/>
      <c r="JAY27" s="449"/>
      <c r="JBA27" s="336"/>
      <c r="JBC27" s="449"/>
      <c r="JBE27" s="336"/>
      <c r="JBG27" s="449"/>
      <c r="JBI27" s="336"/>
      <c r="JBK27" s="449"/>
      <c r="JBM27" s="336"/>
      <c r="JBO27" s="449"/>
      <c r="JBQ27" s="336"/>
      <c r="JBS27" s="449"/>
      <c r="JBU27" s="336"/>
      <c r="JBW27" s="449"/>
      <c r="JBY27" s="336"/>
      <c r="JCA27" s="449"/>
      <c r="JCC27" s="336"/>
      <c r="JCE27" s="449"/>
      <c r="JCG27" s="336"/>
      <c r="JCI27" s="449"/>
      <c r="JCK27" s="336"/>
      <c r="JCM27" s="449"/>
      <c r="JCO27" s="336"/>
      <c r="JCQ27" s="449"/>
      <c r="JCS27" s="336"/>
      <c r="JCU27" s="449"/>
      <c r="JCW27" s="336"/>
      <c r="JCY27" s="449"/>
      <c r="JDA27" s="336"/>
      <c r="JDC27" s="449"/>
      <c r="JDE27" s="336"/>
      <c r="JDG27" s="449"/>
      <c r="JDI27" s="336"/>
      <c r="JDK27" s="449"/>
      <c r="JDM27" s="336"/>
      <c r="JDO27" s="449"/>
      <c r="JDQ27" s="336"/>
      <c r="JDS27" s="449"/>
      <c r="JDU27" s="336"/>
      <c r="JDW27" s="449"/>
      <c r="JDY27" s="336"/>
      <c r="JEA27" s="449"/>
      <c r="JEC27" s="336"/>
      <c r="JEE27" s="449"/>
      <c r="JEG27" s="336"/>
      <c r="JEI27" s="449"/>
      <c r="JEK27" s="336"/>
      <c r="JEM27" s="449"/>
      <c r="JEO27" s="336"/>
      <c r="JEQ27" s="449"/>
      <c r="JES27" s="336"/>
      <c r="JEU27" s="449"/>
      <c r="JEW27" s="336"/>
      <c r="JEY27" s="449"/>
      <c r="JFA27" s="336"/>
      <c r="JFC27" s="449"/>
      <c r="JFE27" s="336"/>
      <c r="JFG27" s="449"/>
      <c r="JFI27" s="336"/>
      <c r="JFK27" s="449"/>
      <c r="JFM27" s="336"/>
      <c r="JFO27" s="449"/>
      <c r="JFQ27" s="336"/>
      <c r="JFS27" s="449"/>
      <c r="JFU27" s="336"/>
      <c r="JFW27" s="449"/>
      <c r="JFY27" s="336"/>
      <c r="JGA27" s="449"/>
      <c r="JGC27" s="336"/>
      <c r="JGE27" s="449"/>
      <c r="JGG27" s="336"/>
      <c r="JGI27" s="449"/>
      <c r="JGK27" s="336"/>
      <c r="JGM27" s="449"/>
      <c r="JGO27" s="336"/>
      <c r="JGQ27" s="449"/>
      <c r="JGS27" s="336"/>
      <c r="JGU27" s="449"/>
      <c r="JGW27" s="336"/>
      <c r="JGY27" s="449"/>
      <c r="JHA27" s="336"/>
      <c r="JHC27" s="449"/>
      <c r="JHE27" s="336"/>
      <c r="JHG27" s="449"/>
      <c r="JHI27" s="336"/>
      <c r="JHK27" s="449"/>
      <c r="JHM27" s="336"/>
      <c r="JHO27" s="449"/>
      <c r="JHQ27" s="336"/>
      <c r="JHS27" s="449"/>
      <c r="JHU27" s="336"/>
      <c r="JHW27" s="449"/>
      <c r="JHY27" s="336"/>
      <c r="JIA27" s="449"/>
      <c r="JIC27" s="336"/>
      <c r="JIE27" s="449"/>
      <c r="JIG27" s="336"/>
      <c r="JII27" s="449"/>
      <c r="JIK27" s="336"/>
      <c r="JIM27" s="449"/>
      <c r="JIO27" s="336"/>
      <c r="JIQ27" s="449"/>
      <c r="JIS27" s="336"/>
      <c r="JIU27" s="449"/>
      <c r="JIW27" s="336"/>
      <c r="JIY27" s="449"/>
      <c r="JJA27" s="336"/>
      <c r="JJC27" s="449"/>
      <c r="JJE27" s="336"/>
      <c r="JJG27" s="449"/>
      <c r="JJI27" s="336"/>
      <c r="JJK27" s="449"/>
      <c r="JJM27" s="336"/>
      <c r="JJO27" s="449"/>
      <c r="JJQ27" s="336"/>
      <c r="JJS27" s="449"/>
      <c r="JJU27" s="336"/>
      <c r="JJW27" s="449"/>
      <c r="JJY27" s="336"/>
      <c r="JKA27" s="449"/>
      <c r="JKC27" s="336"/>
      <c r="JKE27" s="449"/>
      <c r="JKG27" s="336"/>
      <c r="JKI27" s="449"/>
      <c r="JKK27" s="336"/>
      <c r="JKM27" s="449"/>
      <c r="JKO27" s="336"/>
      <c r="JKQ27" s="449"/>
      <c r="JKS27" s="336"/>
      <c r="JKU27" s="449"/>
      <c r="JKW27" s="336"/>
      <c r="JKY27" s="449"/>
      <c r="JLA27" s="336"/>
      <c r="JLC27" s="449"/>
      <c r="JLE27" s="336"/>
      <c r="JLG27" s="449"/>
      <c r="JLI27" s="336"/>
      <c r="JLK27" s="449"/>
      <c r="JLM27" s="336"/>
      <c r="JLO27" s="449"/>
      <c r="JLQ27" s="336"/>
      <c r="JLS27" s="449"/>
      <c r="JLU27" s="336"/>
      <c r="JLW27" s="449"/>
      <c r="JLY27" s="336"/>
      <c r="JMA27" s="449"/>
      <c r="JMC27" s="336"/>
      <c r="JME27" s="449"/>
      <c r="JMG27" s="336"/>
      <c r="JMI27" s="449"/>
      <c r="JMK27" s="336"/>
      <c r="JMM27" s="449"/>
      <c r="JMO27" s="336"/>
      <c r="JMQ27" s="449"/>
      <c r="JMS27" s="336"/>
      <c r="JMU27" s="449"/>
      <c r="JMW27" s="336"/>
      <c r="JMY27" s="449"/>
      <c r="JNA27" s="336"/>
      <c r="JNC27" s="449"/>
      <c r="JNE27" s="336"/>
      <c r="JNG27" s="449"/>
      <c r="JNI27" s="336"/>
      <c r="JNK27" s="449"/>
      <c r="JNM27" s="336"/>
      <c r="JNO27" s="449"/>
      <c r="JNQ27" s="336"/>
      <c r="JNS27" s="449"/>
      <c r="JNU27" s="336"/>
      <c r="JNW27" s="449"/>
      <c r="JNY27" s="336"/>
      <c r="JOA27" s="449"/>
      <c r="JOC27" s="336"/>
      <c r="JOE27" s="449"/>
      <c r="JOG27" s="336"/>
      <c r="JOI27" s="449"/>
      <c r="JOK27" s="336"/>
      <c r="JOM27" s="449"/>
      <c r="JOO27" s="336"/>
      <c r="JOQ27" s="449"/>
      <c r="JOS27" s="336"/>
      <c r="JOU27" s="449"/>
      <c r="JOW27" s="336"/>
      <c r="JOY27" s="449"/>
      <c r="JPA27" s="336"/>
      <c r="JPC27" s="449"/>
      <c r="JPE27" s="336"/>
      <c r="JPG27" s="449"/>
      <c r="JPI27" s="336"/>
      <c r="JPK27" s="449"/>
      <c r="JPM27" s="336"/>
      <c r="JPO27" s="449"/>
      <c r="JPQ27" s="336"/>
      <c r="JPS27" s="449"/>
      <c r="JPU27" s="336"/>
      <c r="JPW27" s="449"/>
      <c r="JPY27" s="336"/>
      <c r="JQA27" s="449"/>
      <c r="JQC27" s="336"/>
      <c r="JQE27" s="449"/>
      <c r="JQG27" s="336"/>
      <c r="JQI27" s="449"/>
      <c r="JQK27" s="336"/>
      <c r="JQM27" s="449"/>
      <c r="JQO27" s="336"/>
      <c r="JQQ27" s="449"/>
      <c r="JQS27" s="336"/>
      <c r="JQU27" s="449"/>
      <c r="JQW27" s="336"/>
      <c r="JQY27" s="449"/>
      <c r="JRA27" s="336"/>
      <c r="JRC27" s="449"/>
      <c r="JRE27" s="336"/>
      <c r="JRG27" s="449"/>
      <c r="JRI27" s="336"/>
      <c r="JRK27" s="449"/>
      <c r="JRM27" s="336"/>
      <c r="JRO27" s="449"/>
      <c r="JRQ27" s="336"/>
      <c r="JRS27" s="449"/>
      <c r="JRU27" s="336"/>
      <c r="JRW27" s="449"/>
      <c r="JRY27" s="336"/>
      <c r="JSA27" s="449"/>
      <c r="JSC27" s="336"/>
      <c r="JSE27" s="449"/>
      <c r="JSG27" s="336"/>
      <c r="JSI27" s="449"/>
      <c r="JSK27" s="336"/>
      <c r="JSM27" s="449"/>
      <c r="JSO27" s="336"/>
      <c r="JSQ27" s="449"/>
      <c r="JSS27" s="336"/>
      <c r="JSU27" s="449"/>
      <c r="JSW27" s="336"/>
      <c r="JSY27" s="449"/>
      <c r="JTA27" s="336"/>
      <c r="JTC27" s="449"/>
      <c r="JTE27" s="336"/>
      <c r="JTG27" s="449"/>
      <c r="JTI27" s="336"/>
      <c r="JTK27" s="449"/>
      <c r="JTM27" s="336"/>
      <c r="JTO27" s="449"/>
      <c r="JTQ27" s="336"/>
      <c r="JTS27" s="449"/>
      <c r="JTU27" s="336"/>
      <c r="JTW27" s="449"/>
      <c r="JTY27" s="336"/>
      <c r="JUA27" s="449"/>
      <c r="JUC27" s="336"/>
      <c r="JUE27" s="449"/>
      <c r="JUG27" s="336"/>
      <c r="JUI27" s="449"/>
      <c r="JUK27" s="336"/>
      <c r="JUM27" s="449"/>
      <c r="JUO27" s="336"/>
      <c r="JUQ27" s="449"/>
      <c r="JUS27" s="336"/>
      <c r="JUU27" s="449"/>
      <c r="JUW27" s="336"/>
      <c r="JUY27" s="449"/>
      <c r="JVA27" s="336"/>
      <c r="JVC27" s="449"/>
      <c r="JVE27" s="336"/>
      <c r="JVG27" s="449"/>
      <c r="JVI27" s="336"/>
      <c r="JVK27" s="449"/>
      <c r="JVM27" s="336"/>
      <c r="JVO27" s="449"/>
      <c r="JVQ27" s="336"/>
      <c r="JVS27" s="449"/>
      <c r="JVU27" s="336"/>
      <c r="JVW27" s="449"/>
      <c r="JVY27" s="336"/>
      <c r="JWA27" s="449"/>
      <c r="JWC27" s="336"/>
      <c r="JWE27" s="449"/>
      <c r="JWG27" s="336"/>
      <c r="JWI27" s="449"/>
      <c r="JWK27" s="336"/>
      <c r="JWM27" s="449"/>
      <c r="JWO27" s="336"/>
      <c r="JWQ27" s="449"/>
      <c r="JWS27" s="336"/>
      <c r="JWU27" s="449"/>
      <c r="JWW27" s="336"/>
      <c r="JWY27" s="449"/>
      <c r="JXA27" s="336"/>
      <c r="JXC27" s="449"/>
      <c r="JXE27" s="336"/>
      <c r="JXG27" s="449"/>
      <c r="JXI27" s="336"/>
      <c r="JXK27" s="449"/>
      <c r="JXM27" s="336"/>
      <c r="JXO27" s="449"/>
      <c r="JXQ27" s="336"/>
      <c r="JXS27" s="449"/>
      <c r="JXU27" s="336"/>
      <c r="JXW27" s="449"/>
      <c r="JXY27" s="336"/>
      <c r="JYA27" s="449"/>
      <c r="JYC27" s="336"/>
      <c r="JYE27" s="449"/>
      <c r="JYG27" s="336"/>
      <c r="JYI27" s="449"/>
      <c r="JYK27" s="336"/>
      <c r="JYM27" s="449"/>
      <c r="JYO27" s="336"/>
      <c r="JYQ27" s="449"/>
      <c r="JYS27" s="336"/>
      <c r="JYU27" s="449"/>
      <c r="JYW27" s="336"/>
      <c r="JYY27" s="449"/>
      <c r="JZA27" s="336"/>
      <c r="JZC27" s="449"/>
      <c r="JZE27" s="336"/>
      <c r="JZG27" s="449"/>
      <c r="JZI27" s="336"/>
      <c r="JZK27" s="449"/>
      <c r="JZM27" s="336"/>
      <c r="JZO27" s="449"/>
      <c r="JZQ27" s="336"/>
      <c r="JZS27" s="449"/>
      <c r="JZU27" s="336"/>
      <c r="JZW27" s="449"/>
      <c r="JZY27" s="336"/>
      <c r="KAA27" s="449"/>
      <c r="KAC27" s="336"/>
      <c r="KAE27" s="449"/>
      <c r="KAG27" s="336"/>
      <c r="KAI27" s="449"/>
      <c r="KAK27" s="336"/>
      <c r="KAM27" s="449"/>
      <c r="KAO27" s="336"/>
      <c r="KAQ27" s="449"/>
      <c r="KAS27" s="336"/>
      <c r="KAU27" s="449"/>
      <c r="KAW27" s="336"/>
      <c r="KAY27" s="449"/>
      <c r="KBA27" s="336"/>
      <c r="KBC27" s="449"/>
      <c r="KBE27" s="336"/>
      <c r="KBG27" s="449"/>
      <c r="KBI27" s="336"/>
      <c r="KBK27" s="449"/>
      <c r="KBM27" s="336"/>
      <c r="KBO27" s="449"/>
      <c r="KBQ27" s="336"/>
      <c r="KBS27" s="449"/>
      <c r="KBU27" s="336"/>
      <c r="KBW27" s="449"/>
      <c r="KBY27" s="336"/>
      <c r="KCA27" s="449"/>
      <c r="KCC27" s="336"/>
      <c r="KCE27" s="449"/>
      <c r="KCG27" s="336"/>
      <c r="KCI27" s="449"/>
      <c r="KCK27" s="336"/>
      <c r="KCM27" s="449"/>
      <c r="KCO27" s="336"/>
      <c r="KCQ27" s="449"/>
      <c r="KCS27" s="336"/>
      <c r="KCU27" s="449"/>
      <c r="KCW27" s="336"/>
      <c r="KCY27" s="449"/>
      <c r="KDA27" s="336"/>
      <c r="KDC27" s="449"/>
      <c r="KDE27" s="336"/>
      <c r="KDG27" s="449"/>
      <c r="KDI27" s="336"/>
      <c r="KDK27" s="449"/>
      <c r="KDM27" s="336"/>
      <c r="KDO27" s="449"/>
      <c r="KDQ27" s="336"/>
      <c r="KDS27" s="449"/>
      <c r="KDU27" s="336"/>
      <c r="KDW27" s="449"/>
      <c r="KDY27" s="336"/>
      <c r="KEA27" s="449"/>
      <c r="KEC27" s="336"/>
      <c r="KEE27" s="449"/>
      <c r="KEG27" s="336"/>
      <c r="KEI27" s="449"/>
      <c r="KEK27" s="336"/>
      <c r="KEM27" s="449"/>
      <c r="KEO27" s="336"/>
      <c r="KEQ27" s="449"/>
      <c r="KES27" s="336"/>
      <c r="KEU27" s="449"/>
      <c r="KEW27" s="336"/>
      <c r="KEY27" s="449"/>
      <c r="KFA27" s="336"/>
      <c r="KFC27" s="449"/>
      <c r="KFE27" s="336"/>
      <c r="KFG27" s="449"/>
      <c r="KFI27" s="336"/>
      <c r="KFK27" s="449"/>
      <c r="KFM27" s="336"/>
      <c r="KFO27" s="449"/>
      <c r="KFQ27" s="336"/>
      <c r="KFS27" s="449"/>
      <c r="KFU27" s="336"/>
      <c r="KFW27" s="449"/>
      <c r="KFY27" s="336"/>
      <c r="KGA27" s="449"/>
      <c r="KGC27" s="336"/>
      <c r="KGE27" s="449"/>
      <c r="KGG27" s="336"/>
      <c r="KGI27" s="449"/>
      <c r="KGK27" s="336"/>
      <c r="KGM27" s="449"/>
      <c r="KGO27" s="336"/>
      <c r="KGQ27" s="449"/>
      <c r="KGS27" s="336"/>
      <c r="KGU27" s="449"/>
      <c r="KGW27" s="336"/>
      <c r="KGY27" s="449"/>
      <c r="KHA27" s="336"/>
      <c r="KHC27" s="449"/>
      <c r="KHE27" s="336"/>
      <c r="KHG27" s="449"/>
      <c r="KHI27" s="336"/>
      <c r="KHK27" s="449"/>
      <c r="KHM27" s="336"/>
      <c r="KHO27" s="449"/>
      <c r="KHQ27" s="336"/>
      <c r="KHS27" s="449"/>
      <c r="KHU27" s="336"/>
      <c r="KHW27" s="449"/>
      <c r="KHY27" s="336"/>
      <c r="KIA27" s="449"/>
      <c r="KIC27" s="336"/>
      <c r="KIE27" s="449"/>
      <c r="KIG27" s="336"/>
      <c r="KII27" s="449"/>
      <c r="KIK27" s="336"/>
      <c r="KIM27" s="449"/>
      <c r="KIO27" s="336"/>
      <c r="KIQ27" s="449"/>
      <c r="KIS27" s="336"/>
      <c r="KIU27" s="449"/>
      <c r="KIW27" s="336"/>
      <c r="KIY27" s="449"/>
      <c r="KJA27" s="336"/>
      <c r="KJC27" s="449"/>
      <c r="KJE27" s="336"/>
      <c r="KJG27" s="449"/>
      <c r="KJI27" s="336"/>
      <c r="KJK27" s="449"/>
      <c r="KJM27" s="336"/>
      <c r="KJO27" s="449"/>
      <c r="KJQ27" s="336"/>
      <c r="KJS27" s="449"/>
      <c r="KJU27" s="336"/>
      <c r="KJW27" s="449"/>
      <c r="KJY27" s="336"/>
      <c r="KKA27" s="449"/>
      <c r="KKC27" s="336"/>
      <c r="KKE27" s="449"/>
      <c r="KKG27" s="336"/>
      <c r="KKI27" s="449"/>
      <c r="KKK27" s="336"/>
      <c r="KKM27" s="449"/>
      <c r="KKO27" s="336"/>
      <c r="KKQ27" s="449"/>
      <c r="KKS27" s="336"/>
      <c r="KKU27" s="449"/>
      <c r="KKW27" s="336"/>
      <c r="KKY27" s="449"/>
      <c r="KLA27" s="336"/>
      <c r="KLC27" s="449"/>
      <c r="KLE27" s="336"/>
      <c r="KLG27" s="449"/>
      <c r="KLI27" s="336"/>
      <c r="KLK27" s="449"/>
      <c r="KLM27" s="336"/>
      <c r="KLO27" s="449"/>
      <c r="KLQ27" s="336"/>
      <c r="KLS27" s="449"/>
      <c r="KLU27" s="336"/>
      <c r="KLW27" s="449"/>
      <c r="KLY27" s="336"/>
      <c r="KMA27" s="449"/>
      <c r="KMC27" s="336"/>
      <c r="KME27" s="449"/>
      <c r="KMG27" s="336"/>
      <c r="KMI27" s="449"/>
      <c r="KMK27" s="336"/>
      <c r="KMM27" s="449"/>
      <c r="KMO27" s="336"/>
      <c r="KMQ27" s="449"/>
      <c r="KMS27" s="336"/>
      <c r="KMU27" s="449"/>
      <c r="KMW27" s="336"/>
      <c r="KMY27" s="449"/>
      <c r="KNA27" s="336"/>
      <c r="KNC27" s="449"/>
      <c r="KNE27" s="336"/>
      <c r="KNG27" s="449"/>
      <c r="KNI27" s="336"/>
      <c r="KNK27" s="449"/>
      <c r="KNM27" s="336"/>
      <c r="KNO27" s="449"/>
      <c r="KNQ27" s="336"/>
      <c r="KNS27" s="449"/>
      <c r="KNU27" s="336"/>
      <c r="KNW27" s="449"/>
      <c r="KNY27" s="336"/>
      <c r="KOA27" s="449"/>
      <c r="KOC27" s="336"/>
      <c r="KOE27" s="449"/>
      <c r="KOG27" s="336"/>
      <c r="KOI27" s="449"/>
      <c r="KOK27" s="336"/>
      <c r="KOM27" s="449"/>
      <c r="KOO27" s="336"/>
      <c r="KOQ27" s="449"/>
      <c r="KOS27" s="336"/>
      <c r="KOU27" s="449"/>
      <c r="KOW27" s="336"/>
      <c r="KOY27" s="449"/>
      <c r="KPA27" s="336"/>
      <c r="KPC27" s="449"/>
      <c r="KPE27" s="336"/>
      <c r="KPG27" s="449"/>
      <c r="KPI27" s="336"/>
      <c r="KPK27" s="449"/>
      <c r="KPM27" s="336"/>
      <c r="KPO27" s="449"/>
      <c r="KPQ27" s="336"/>
      <c r="KPS27" s="449"/>
      <c r="KPU27" s="336"/>
      <c r="KPW27" s="449"/>
      <c r="KPY27" s="336"/>
      <c r="KQA27" s="449"/>
      <c r="KQC27" s="336"/>
      <c r="KQE27" s="449"/>
      <c r="KQG27" s="336"/>
      <c r="KQI27" s="449"/>
      <c r="KQK27" s="336"/>
      <c r="KQM27" s="449"/>
      <c r="KQO27" s="336"/>
      <c r="KQQ27" s="449"/>
      <c r="KQS27" s="336"/>
      <c r="KQU27" s="449"/>
      <c r="KQW27" s="336"/>
      <c r="KQY27" s="449"/>
      <c r="KRA27" s="336"/>
      <c r="KRC27" s="449"/>
      <c r="KRE27" s="336"/>
      <c r="KRG27" s="449"/>
      <c r="KRI27" s="336"/>
      <c r="KRK27" s="449"/>
      <c r="KRM27" s="336"/>
      <c r="KRO27" s="449"/>
      <c r="KRQ27" s="336"/>
      <c r="KRS27" s="449"/>
      <c r="KRU27" s="336"/>
      <c r="KRW27" s="449"/>
      <c r="KRY27" s="336"/>
      <c r="KSA27" s="449"/>
      <c r="KSC27" s="336"/>
      <c r="KSE27" s="449"/>
      <c r="KSG27" s="336"/>
      <c r="KSI27" s="449"/>
      <c r="KSK27" s="336"/>
      <c r="KSM27" s="449"/>
      <c r="KSO27" s="336"/>
      <c r="KSQ27" s="449"/>
      <c r="KSS27" s="336"/>
      <c r="KSU27" s="449"/>
      <c r="KSW27" s="336"/>
      <c r="KSY27" s="449"/>
      <c r="KTA27" s="336"/>
      <c r="KTC27" s="449"/>
      <c r="KTE27" s="336"/>
      <c r="KTG27" s="449"/>
      <c r="KTI27" s="336"/>
      <c r="KTK27" s="449"/>
      <c r="KTM27" s="336"/>
      <c r="KTO27" s="449"/>
      <c r="KTQ27" s="336"/>
      <c r="KTS27" s="449"/>
      <c r="KTU27" s="336"/>
      <c r="KTW27" s="449"/>
      <c r="KTY27" s="336"/>
      <c r="KUA27" s="449"/>
      <c r="KUC27" s="336"/>
      <c r="KUE27" s="449"/>
      <c r="KUG27" s="336"/>
      <c r="KUI27" s="449"/>
      <c r="KUK27" s="336"/>
      <c r="KUM27" s="449"/>
      <c r="KUO27" s="336"/>
      <c r="KUQ27" s="449"/>
      <c r="KUS27" s="336"/>
      <c r="KUU27" s="449"/>
      <c r="KUW27" s="336"/>
      <c r="KUY27" s="449"/>
      <c r="KVA27" s="336"/>
      <c r="KVC27" s="449"/>
      <c r="KVE27" s="336"/>
      <c r="KVG27" s="449"/>
      <c r="KVI27" s="336"/>
      <c r="KVK27" s="449"/>
      <c r="KVM27" s="336"/>
      <c r="KVO27" s="449"/>
      <c r="KVQ27" s="336"/>
      <c r="KVS27" s="449"/>
      <c r="KVU27" s="336"/>
      <c r="KVW27" s="449"/>
      <c r="KVY27" s="336"/>
      <c r="KWA27" s="449"/>
      <c r="KWC27" s="336"/>
      <c r="KWE27" s="449"/>
      <c r="KWG27" s="336"/>
      <c r="KWI27" s="449"/>
      <c r="KWK27" s="336"/>
      <c r="KWM27" s="449"/>
      <c r="KWO27" s="336"/>
      <c r="KWQ27" s="449"/>
      <c r="KWS27" s="336"/>
      <c r="KWU27" s="449"/>
      <c r="KWW27" s="336"/>
      <c r="KWY27" s="449"/>
      <c r="KXA27" s="336"/>
      <c r="KXC27" s="449"/>
      <c r="KXE27" s="336"/>
      <c r="KXG27" s="449"/>
      <c r="KXI27" s="336"/>
      <c r="KXK27" s="449"/>
      <c r="KXM27" s="336"/>
      <c r="KXO27" s="449"/>
      <c r="KXQ27" s="336"/>
      <c r="KXS27" s="449"/>
      <c r="KXU27" s="336"/>
      <c r="KXW27" s="449"/>
      <c r="KXY27" s="336"/>
      <c r="KYA27" s="449"/>
      <c r="KYC27" s="336"/>
      <c r="KYE27" s="449"/>
      <c r="KYG27" s="336"/>
      <c r="KYI27" s="449"/>
      <c r="KYK27" s="336"/>
      <c r="KYM27" s="449"/>
      <c r="KYO27" s="336"/>
      <c r="KYQ27" s="449"/>
      <c r="KYS27" s="336"/>
      <c r="KYU27" s="449"/>
      <c r="KYW27" s="336"/>
      <c r="KYY27" s="449"/>
      <c r="KZA27" s="336"/>
      <c r="KZC27" s="449"/>
      <c r="KZE27" s="336"/>
      <c r="KZG27" s="449"/>
      <c r="KZI27" s="336"/>
      <c r="KZK27" s="449"/>
      <c r="KZM27" s="336"/>
      <c r="KZO27" s="449"/>
      <c r="KZQ27" s="336"/>
      <c r="KZS27" s="449"/>
      <c r="KZU27" s="336"/>
      <c r="KZW27" s="449"/>
      <c r="KZY27" s="336"/>
      <c r="LAA27" s="449"/>
      <c r="LAC27" s="336"/>
      <c r="LAE27" s="449"/>
      <c r="LAG27" s="336"/>
      <c r="LAI27" s="449"/>
      <c r="LAK27" s="336"/>
      <c r="LAM27" s="449"/>
      <c r="LAO27" s="336"/>
      <c r="LAQ27" s="449"/>
      <c r="LAS27" s="336"/>
      <c r="LAU27" s="449"/>
      <c r="LAW27" s="336"/>
      <c r="LAY27" s="449"/>
      <c r="LBA27" s="336"/>
      <c r="LBC27" s="449"/>
      <c r="LBE27" s="336"/>
      <c r="LBG27" s="449"/>
      <c r="LBI27" s="336"/>
      <c r="LBK27" s="449"/>
      <c r="LBM27" s="336"/>
      <c r="LBO27" s="449"/>
      <c r="LBQ27" s="336"/>
      <c r="LBS27" s="449"/>
      <c r="LBU27" s="336"/>
      <c r="LBW27" s="449"/>
      <c r="LBY27" s="336"/>
      <c r="LCA27" s="449"/>
      <c r="LCC27" s="336"/>
      <c r="LCE27" s="449"/>
      <c r="LCG27" s="336"/>
      <c r="LCI27" s="449"/>
      <c r="LCK27" s="336"/>
      <c r="LCM27" s="449"/>
      <c r="LCO27" s="336"/>
      <c r="LCQ27" s="449"/>
      <c r="LCS27" s="336"/>
      <c r="LCU27" s="449"/>
      <c r="LCW27" s="336"/>
      <c r="LCY27" s="449"/>
      <c r="LDA27" s="336"/>
      <c r="LDC27" s="449"/>
      <c r="LDE27" s="336"/>
      <c r="LDG27" s="449"/>
      <c r="LDI27" s="336"/>
      <c r="LDK27" s="449"/>
      <c r="LDM27" s="336"/>
      <c r="LDO27" s="449"/>
      <c r="LDQ27" s="336"/>
      <c r="LDS27" s="449"/>
      <c r="LDU27" s="336"/>
      <c r="LDW27" s="449"/>
      <c r="LDY27" s="336"/>
      <c r="LEA27" s="449"/>
      <c r="LEC27" s="336"/>
      <c r="LEE27" s="449"/>
      <c r="LEG27" s="336"/>
      <c r="LEI27" s="449"/>
      <c r="LEK27" s="336"/>
      <c r="LEM27" s="449"/>
      <c r="LEO27" s="336"/>
      <c r="LEQ27" s="449"/>
      <c r="LES27" s="336"/>
      <c r="LEU27" s="449"/>
      <c r="LEW27" s="336"/>
      <c r="LEY27" s="449"/>
      <c r="LFA27" s="336"/>
      <c r="LFC27" s="449"/>
      <c r="LFE27" s="336"/>
      <c r="LFG27" s="449"/>
      <c r="LFI27" s="336"/>
      <c r="LFK27" s="449"/>
      <c r="LFM27" s="336"/>
      <c r="LFO27" s="449"/>
      <c r="LFQ27" s="336"/>
      <c r="LFS27" s="449"/>
      <c r="LFU27" s="336"/>
      <c r="LFW27" s="449"/>
      <c r="LFY27" s="336"/>
      <c r="LGA27" s="449"/>
      <c r="LGC27" s="336"/>
      <c r="LGE27" s="449"/>
      <c r="LGG27" s="336"/>
      <c r="LGI27" s="449"/>
      <c r="LGK27" s="336"/>
      <c r="LGM27" s="449"/>
      <c r="LGO27" s="336"/>
      <c r="LGQ27" s="449"/>
      <c r="LGS27" s="336"/>
      <c r="LGU27" s="449"/>
      <c r="LGW27" s="336"/>
      <c r="LGY27" s="449"/>
      <c r="LHA27" s="336"/>
      <c r="LHC27" s="449"/>
      <c r="LHE27" s="336"/>
      <c r="LHG27" s="449"/>
      <c r="LHI27" s="336"/>
      <c r="LHK27" s="449"/>
      <c r="LHM27" s="336"/>
      <c r="LHO27" s="449"/>
      <c r="LHQ27" s="336"/>
      <c r="LHS27" s="449"/>
      <c r="LHU27" s="336"/>
      <c r="LHW27" s="449"/>
      <c r="LHY27" s="336"/>
      <c r="LIA27" s="449"/>
      <c r="LIC27" s="336"/>
      <c r="LIE27" s="449"/>
      <c r="LIG27" s="336"/>
      <c r="LII27" s="449"/>
      <c r="LIK27" s="336"/>
      <c r="LIM27" s="449"/>
      <c r="LIO27" s="336"/>
      <c r="LIQ27" s="449"/>
      <c r="LIS27" s="336"/>
      <c r="LIU27" s="449"/>
      <c r="LIW27" s="336"/>
      <c r="LIY27" s="449"/>
      <c r="LJA27" s="336"/>
      <c r="LJC27" s="449"/>
      <c r="LJE27" s="336"/>
      <c r="LJG27" s="449"/>
      <c r="LJI27" s="336"/>
      <c r="LJK27" s="449"/>
      <c r="LJM27" s="336"/>
      <c r="LJO27" s="449"/>
      <c r="LJQ27" s="336"/>
      <c r="LJS27" s="449"/>
      <c r="LJU27" s="336"/>
      <c r="LJW27" s="449"/>
      <c r="LJY27" s="336"/>
      <c r="LKA27" s="449"/>
      <c r="LKC27" s="336"/>
      <c r="LKE27" s="449"/>
      <c r="LKG27" s="336"/>
      <c r="LKI27" s="449"/>
      <c r="LKK27" s="336"/>
      <c r="LKM27" s="449"/>
      <c r="LKO27" s="336"/>
      <c r="LKQ27" s="449"/>
      <c r="LKS27" s="336"/>
      <c r="LKU27" s="449"/>
      <c r="LKW27" s="336"/>
      <c r="LKY27" s="449"/>
      <c r="LLA27" s="336"/>
      <c r="LLC27" s="449"/>
      <c r="LLE27" s="336"/>
      <c r="LLG27" s="449"/>
      <c r="LLI27" s="336"/>
      <c r="LLK27" s="449"/>
      <c r="LLM27" s="336"/>
      <c r="LLO27" s="449"/>
      <c r="LLQ27" s="336"/>
      <c r="LLS27" s="449"/>
      <c r="LLU27" s="336"/>
      <c r="LLW27" s="449"/>
      <c r="LLY27" s="336"/>
      <c r="LMA27" s="449"/>
      <c r="LMC27" s="336"/>
      <c r="LME27" s="449"/>
      <c r="LMG27" s="336"/>
      <c r="LMI27" s="449"/>
      <c r="LMK27" s="336"/>
      <c r="LMM27" s="449"/>
      <c r="LMO27" s="336"/>
      <c r="LMQ27" s="449"/>
      <c r="LMS27" s="336"/>
      <c r="LMU27" s="449"/>
      <c r="LMW27" s="336"/>
      <c r="LMY27" s="449"/>
      <c r="LNA27" s="336"/>
      <c r="LNC27" s="449"/>
      <c r="LNE27" s="336"/>
      <c r="LNG27" s="449"/>
      <c r="LNI27" s="336"/>
      <c r="LNK27" s="449"/>
      <c r="LNM27" s="336"/>
      <c r="LNO27" s="449"/>
      <c r="LNQ27" s="336"/>
      <c r="LNS27" s="449"/>
      <c r="LNU27" s="336"/>
      <c r="LNW27" s="449"/>
      <c r="LNY27" s="336"/>
      <c r="LOA27" s="449"/>
      <c r="LOC27" s="336"/>
      <c r="LOE27" s="449"/>
      <c r="LOG27" s="336"/>
      <c r="LOI27" s="449"/>
      <c r="LOK27" s="336"/>
      <c r="LOM27" s="449"/>
      <c r="LOO27" s="336"/>
      <c r="LOQ27" s="449"/>
      <c r="LOS27" s="336"/>
      <c r="LOU27" s="449"/>
      <c r="LOW27" s="336"/>
      <c r="LOY27" s="449"/>
      <c r="LPA27" s="336"/>
      <c r="LPC27" s="449"/>
      <c r="LPE27" s="336"/>
      <c r="LPG27" s="449"/>
      <c r="LPI27" s="336"/>
      <c r="LPK27" s="449"/>
      <c r="LPM27" s="336"/>
      <c r="LPO27" s="449"/>
      <c r="LPQ27" s="336"/>
      <c r="LPS27" s="449"/>
      <c r="LPU27" s="336"/>
      <c r="LPW27" s="449"/>
      <c r="LPY27" s="336"/>
      <c r="LQA27" s="449"/>
      <c r="LQC27" s="336"/>
      <c r="LQE27" s="449"/>
      <c r="LQG27" s="336"/>
      <c r="LQI27" s="449"/>
      <c r="LQK27" s="336"/>
      <c r="LQM27" s="449"/>
      <c r="LQO27" s="336"/>
      <c r="LQQ27" s="449"/>
      <c r="LQS27" s="336"/>
      <c r="LQU27" s="449"/>
      <c r="LQW27" s="336"/>
      <c r="LQY27" s="449"/>
      <c r="LRA27" s="336"/>
      <c r="LRC27" s="449"/>
      <c r="LRE27" s="336"/>
      <c r="LRG27" s="449"/>
      <c r="LRI27" s="336"/>
      <c r="LRK27" s="449"/>
      <c r="LRM27" s="336"/>
      <c r="LRO27" s="449"/>
      <c r="LRQ27" s="336"/>
      <c r="LRS27" s="449"/>
      <c r="LRU27" s="336"/>
      <c r="LRW27" s="449"/>
      <c r="LRY27" s="336"/>
      <c r="LSA27" s="449"/>
      <c r="LSC27" s="336"/>
      <c r="LSE27" s="449"/>
      <c r="LSG27" s="336"/>
      <c r="LSI27" s="449"/>
      <c r="LSK27" s="336"/>
      <c r="LSM27" s="449"/>
      <c r="LSO27" s="336"/>
      <c r="LSQ27" s="449"/>
      <c r="LSS27" s="336"/>
      <c r="LSU27" s="449"/>
      <c r="LSW27" s="336"/>
      <c r="LSY27" s="449"/>
      <c r="LTA27" s="336"/>
      <c r="LTC27" s="449"/>
      <c r="LTE27" s="336"/>
      <c r="LTG27" s="449"/>
      <c r="LTI27" s="336"/>
      <c r="LTK27" s="449"/>
      <c r="LTM27" s="336"/>
      <c r="LTO27" s="449"/>
      <c r="LTQ27" s="336"/>
      <c r="LTS27" s="449"/>
      <c r="LTU27" s="336"/>
      <c r="LTW27" s="449"/>
      <c r="LTY27" s="336"/>
      <c r="LUA27" s="449"/>
      <c r="LUC27" s="336"/>
      <c r="LUE27" s="449"/>
      <c r="LUG27" s="336"/>
      <c r="LUI27" s="449"/>
      <c r="LUK27" s="336"/>
      <c r="LUM27" s="449"/>
      <c r="LUO27" s="336"/>
      <c r="LUQ27" s="449"/>
      <c r="LUS27" s="336"/>
      <c r="LUU27" s="449"/>
      <c r="LUW27" s="336"/>
      <c r="LUY27" s="449"/>
      <c r="LVA27" s="336"/>
      <c r="LVC27" s="449"/>
      <c r="LVE27" s="336"/>
      <c r="LVG27" s="449"/>
      <c r="LVI27" s="336"/>
      <c r="LVK27" s="449"/>
      <c r="LVM27" s="336"/>
      <c r="LVO27" s="449"/>
      <c r="LVQ27" s="336"/>
      <c r="LVS27" s="449"/>
      <c r="LVU27" s="336"/>
      <c r="LVW27" s="449"/>
      <c r="LVY27" s="336"/>
      <c r="LWA27" s="449"/>
      <c r="LWC27" s="336"/>
      <c r="LWE27" s="449"/>
      <c r="LWG27" s="336"/>
      <c r="LWI27" s="449"/>
      <c r="LWK27" s="336"/>
      <c r="LWM27" s="449"/>
      <c r="LWO27" s="336"/>
      <c r="LWQ27" s="449"/>
      <c r="LWS27" s="336"/>
      <c r="LWU27" s="449"/>
      <c r="LWW27" s="336"/>
      <c r="LWY27" s="449"/>
      <c r="LXA27" s="336"/>
      <c r="LXC27" s="449"/>
      <c r="LXE27" s="336"/>
      <c r="LXG27" s="449"/>
      <c r="LXI27" s="336"/>
      <c r="LXK27" s="449"/>
      <c r="LXM27" s="336"/>
      <c r="LXO27" s="449"/>
      <c r="LXQ27" s="336"/>
      <c r="LXS27" s="449"/>
      <c r="LXU27" s="336"/>
      <c r="LXW27" s="449"/>
      <c r="LXY27" s="336"/>
      <c r="LYA27" s="449"/>
      <c r="LYC27" s="336"/>
      <c r="LYE27" s="449"/>
      <c r="LYG27" s="336"/>
      <c r="LYI27" s="449"/>
      <c r="LYK27" s="336"/>
      <c r="LYM27" s="449"/>
      <c r="LYO27" s="336"/>
      <c r="LYQ27" s="449"/>
      <c r="LYS27" s="336"/>
      <c r="LYU27" s="449"/>
      <c r="LYW27" s="336"/>
      <c r="LYY27" s="449"/>
      <c r="LZA27" s="336"/>
      <c r="LZC27" s="449"/>
      <c r="LZE27" s="336"/>
      <c r="LZG27" s="449"/>
      <c r="LZI27" s="336"/>
      <c r="LZK27" s="449"/>
      <c r="LZM27" s="336"/>
      <c r="LZO27" s="449"/>
      <c r="LZQ27" s="336"/>
      <c r="LZS27" s="449"/>
      <c r="LZU27" s="336"/>
      <c r="LZW27" s="449"/>
      <c r="LZY27" s="336"/>
      <c r="MAA27" s="449"/>
      <c r="MAC27" s="336"/>
      <c r="MAE27" s="449"/>
      <c r="MAG27" s="336"/>
      <c r="MAI27" s="449"/>
      <c r="MAK27" s="336"/>
      <c r="MAM27" s="449"/>
      <c r="MAO27" s="336"/>
      <c r="MAQ27" s="449"/>
      <c r="MAS27" s="336"/>
      <c r="MAU27" s="449"/>
      <c r="MAW27" s="336"/>
      <c r="MAY27" s="449"/>
      <c r="MBA27" s="336"/>
      <c r="MBC27" s="449"/>
      <c r="MBE27" s="336"/>
      <c r="MBG27" s="449"/>
      <c r="MBI27" s="336"/>
      <c r="MBK27" s="449"/>
      <c r="MBM27" s="336"/>
      <c r="MBO27" s="449"/>
      <c r="MBQ27" s="336"/>
      <c r="MBS27" s="449"/>
      <c r="MBU27" s="336"/>
      <c r="MBW27" s="449"/>
      <c r="MBY27" s="336"/>
      <c r="MCA27" s="449"/>
      <c r="MCC27" s="336"/>
      <c r="MCE27" s="449"/>
      <c r="MCG27" s="336"/>
      <c r="MCI27" s="449"/>
      <c r="MCK27" s="336"/>
      <c r="MCM27" s="449"/>
      <c r="MCO27" s="336"/>
      <c r="MCQ27" s="449"/>
      <c r="MCS27" s="336"/>
      <c r="MCU27" s="449"/>
      <c r="MCW27" s="336"/>
      <c r="MCY27" s="449"/>
      <c r="MDA27" s="336"/>
      <c r="MDC27" s="449"/>
      <c r="MDE27" s="336"/>
      <c r="MDG27" s="449"/>
      <c r="MDI27" s="336"/>
      <c r="MDK27" s="449"/>
      <c r="MDM27" s="336"/>
      <c r="MDO27" s="449"/>
      <c r="MDQ27" s="336"/>
      <c r="MDS27" s="449"/>
      <c r="MDU27" s="336"/>
      <c r="MDW27" s="449"/>
      <c r="MDY27" s="336"/>
      <c r="MEA27" s="449"/>
      <c r="MEC27" s="336"/>
      <c r="MEE27" s="449"/>
      <c r="MEG27" s="336"/>
      <c r="MEI27" s="449"/>
      <c r="MEK27" s="336"/>
      <c r="MEM27" s="449"/>
      <c r="MEO27" s="336"/>
      <c r="MEQ27" s="449"/>
      <c r="MES27" s="336"/>
      <c r="MEU27" s="449"/>
      <c r="MEW27" s="336"/>
      <c r="MEY27" s="449"/>
      <c r="MFA27" s="336"/>
      <c r="MFC27" s="449"/>
      <c r="MFE27" s="336"/>
      <c r="MFG27" s="449"/>
      <c r="MFI27" s="336"/>
      <c r="MFK27" s="449"/>
      <c r="MFM27" s="336"/>
      <c r="MFO27" s="449"/>
      <c r="MFQ27" s="336"/>
      <c r="MFS27" s="449"/>
      <c r="MFU27" s="336"/>
      <c r="MFW27" s="449"/>
      <c r="MFY27" s="336"/>
      <c r="MGA27" s="449"/>
      <c r="MGC27" s="336"/>
      <c r="MGE27" s="449"/>
      <c r="MGG27" s="336"/>
      <c r="MGI27" s="449"/>
      <c r="MGK27" s="336"/>
      <c r="MGM27" s="449"/>
      <c r="MGO27" s="336"/>
      <c r="MGQ27" s="449"/>
      <c r="MGS27" s="336"/>
      <c r="MGU27" s="449"/>
      <c r="MGW27" s="336"/>
      <c r="MGY27" s="449"/>
      <c r="MHA27" s="336"/>
      <c r="MHC27" s="449"/>
      <c r="MHE27" s="336"/>
      <c r="MHG27" s="449"/>
      <c r="MHI27" s="336"/>
      <c r="MHK27" s="449"/>
      <c r="MHM27" s="336"/>
      <c r="MHO27" s="449"/>
      <c r="MHQ27" s="336"/>
      <c r="MHS27" s="449"/>
      <c r="MHU27" s="336"/>
      <c r="MHW27" s="449"/>
      <c r="MHY27" s="336"/>
      <c r="MIA27" s="449"/>
      <c r="MIC27" s="336"/>
      <c r="MIE27" s="449"/>
      <c r="MIG27" s="336"/>
      <c r="MII27" s="449"/>
      <c r="MIK27" s="336"/>
      <c r="MIM27" s="449"/>
      <c r="MIO27" s="336"/>
      <c r="MIQ27" s="449"/>
      <c r="MIS27" s="336"/>
      <c r="MIU27" s="449"/>
      <c r="MIW27" s="336"/>
      <c r="MIY27" s="449"/>
      <c r="MJA27" s="336"/>
      <c r="MJC27" s="449"/>
      <c r="MJE27" s="336"/>
      <c r="MJG27" s="449"/>
      <c r="MJI27" s="336"/>
      <c r="MJK27" s="449"/>
      <c r="MJM27" s="336"/>
      <c r="MJO27" s="449"/>
      <c r="MJQ27" s="336"/>
      <c r="MJS27" s="449"/>
      <c r="MJU27" s="336"/>
      <c r="MJW27" s="449"/>
      <c r="MJY27" s="336"/>
      <c r="MKA27" s="449"/>
      <c r="MKC27" s="336"/>
      <c r="MKE27" s="449"/>
      <c r="MKG27" s="336"/>
      <c r="MKI27" s="449"/>
      <c r="MKK27" s="336"/>
      <c r="MKM27" s="449"/>
      <c r="MKO27" s="336"/>
      <c r="MKQ27" s="449"/>
      <c r="MKS27" s="336"/>
      <c r="MKU27" s="449"/>
      <c r="MKW27" s="336"/>
      <c r="MKY27" s="449"/>
      <c r="MLA27" s="336"/>
      <c r="MLC27" s="449"/>
      <c r="MLE27" s="336"/>
      <c r="MLG27" s="449"/>
      <c r="MLI27" s="336"/>
      <c r="MLK27" s="449"/>
      <c r="MLM27" s="336"/>
      <c r="MLO27" s="449"/>
      <c r="MLQ27" s="336"/>
      <c r="MLS27" s="449"/>
      <c r="MLU27" s="336"/>
      <c r="MLW27" s="449"/>
      <c r="MLY27" s="336"/>
      <c r="MMA27" s="449"/>
      <c r="MMC27" s="336"/>
      <c r="MME27" s="449"/>
      <c r="MMG27" s="336"/>
      <c r="MMI27" s="449"/>
      <c r="MMK27" s="336"/>
      <c r="MMM27" s="449"/>
      <c r="MMO27" s="336"/>
      <c r="MMQ27" s="449"/>
      <c r="MMS27" s="336"/>
      <c r="MMU27" s="449"/>
      <c r="MMW27" s="336"/>
      <c r="MMY27" s="449"/>
      <c r="MNA27" s="336"/>
      <c r="MNC27" s="449"/>
      <c r="MNE27" s="336"/>
      <c r="MNG27" s="449"/>
      <c r="MNI27" s="336"/>
      <c r="MNK27" s="449"/>
      <c r="MNM27" s="336"/>
      <c r="MNO27" s="449"/>
      <c r="MNQ27" s="336"/>
      <c r="MNS27" s="449"/>
      <c r="MNU27" s="336"/>
      <c r="MNW27" s="449"/>
      <c r="MNY27" s="336"/>
      <c r="MOA27" s="449"/>
      <c r="MOC27" s="336"/>
      <c r="MOE27" s="449"/>
      <c r="MOG27" s="336"/>
      <c r="MOI27" s="449"/>
      <c r="MOK27" s="336"/>
      <c r="MOM27" s="449"/>
      <c r="MOO27" s="336"/>
      <c r="MOQ27" s="449"/>
      <c r="MOS27" s="336"/>
      <c r="MOU27" s="449"/>
      <c r="MOW27" s="336"/>
      <c r="MOY27" s="449"/>
      <c r="MPA27" s="336"/>
      <c r="MPC27" s="449"/>
      <c r="MPE27" s="336"/>
      <c r="MPG27" s="449"/>
      <c r="MPI27" s="336"/>
      <c r="MPK27" s="449"/>
      <c r="MPM27" s="336"/>
      <c r="MPO27" s="449"/>
      <c r="MPQ27" s="336"/>
      <c r="MPS27" s="449"/>
      <c r="MPU27" s="336"/>
      <c r="MPW27" s="449"/>
      <c r="MPY27" s="336"/>
      <c r="MQA27" s="449"/>
      <c r="MQC27" s="336"/>
      <c r="MQE27" s="449"/>
      <c r="MQG27" s="336"/>
      <c r="MQI27" s="449"/>
      <c r="MQK27" s="336"/>
      <c r="MQM27" s="449"/>
      <c r="MQO27" s="336"/>
      <c r="MQQ27" s="449"/>
      <c r="MQS27" s="336"/>
      <c r="MQU27" s="449"/>
      <c r="MQW27" s="336"/>
      <c r="MQY27" s="449"/>
      <c r="MRA27" s="336"/>
      <c r="MRC27" s="449"/>
      <c r="MRE27" s="336"/>
      <c r="MRG27" s="449"/>
      <c r="MRI27" s="336"/>
      <c r="MRK27" s="449"/>
      <c r="MRM27" s="336"/>
      <c r="MRO27" s="449"/>
      <c r="MRQ27" s="336"/>
      <c r="MRS27" s="449"/>
      <c r="MRU27" s="336"/>
      <c r="MRW27" s="449"/>
      <c r="MRY27" s="336"/>
      <c r="MSA27" s="449"/>
      <c r="MSC27" s="336"/>
      <c r="MSE27" s="449"/>
      <c r="MSG27" s="336"/>
      <c r="MSI27" s="449"/>
      <c r="MSK27" s="336"/>
      <c r="MSM27" s="449"/>
      <c r="MSO27" s="336"/>
      <c r="MSQ27" s="449"/>
      <c r="MSS27" s="336"/>
      <c r="MSU27" s="449"/>
      <c r="MSW27" s="336"/>
      <c r="MSY27" s="449"/>
      <c r="MTA27" s="336"/>
      <c r="MTC27" s="449"/>
      <c r="MTE27" s="336"/>
      <c r="MTG27" s="449"/>
      <c r="MTI27" s="336"/>
      <c r="MTK27" s="449"/>
      <c r="MTM27" s="336"/>
      <c r="MTO27" s="449"/>
      <c r="MTQ27" s="336"/>
      <c r="MTS27" s="449"/>
      <c r="MTU27" s="336"/>
      <c r="MTW27" s="449"/>
      <c r="MTY27" s="336"/>
      <c r="MUA27" s="449"/>
      <c r="MUC27" s="336"/>
      <c r="MUE27" s="449"/>
      <c r="MUG27" s="336"/>
      <c r="MUI27" s="449"/>
      <c r="MUK27" s="336"/>
      <c r="MUM27" s="449"/>
      <c r="MUO27" s="336"/>
      <c r="MUQ27" s="449"/>
      <c r="MUS27" s="336"/>
      <c r="MUU27" s="449"/>
      <c r="MUW27" s="336"/>
      <c r="MUY27" s="449"/>
      <c r="MVA27" s="336"/>
      <c r="MVC27" s="449"/>
      <c r="MVE27" s="336"/>
      <c r="MVG27" s="449"/>
      <c r="MVI27" s="336"/>
      <c r="MVK27" s="449"/>
      <c r="MVM27" s="336"/>
      <c r="MVO27" s="449"/>
      <c r="MVQ27" s="336"/>
      <c r="MVS27" s="449"/>
      <c r="MVU27" s="336"/>
      <c r="MVW27" s="449"/>
      <c r="MVY27" s="336"/>
      <c r="MWA27" s="449"/>
      <c r="MWC27" s="336"/>
      <c r="MWE27" s="449"/>
      <c r="MWG27" s="336"/>
      <c r="MWI27" s="449"/>
      <c r="MWK27" s="336"/>
      <c r="MWM27" s="449"/>
      <c r="MWO27" s="336"/>
      <c r="MWQ27" s="449"/>
      <c r="MWS27" s="336"/>
      <c r="MWU27" s="449"/>
      <c r="MWW27" s="336"/>
      <c r="MWY27" s="449"/>
      <c r="MXA27" s="336"/>
      <c r="MXC27" s="449"/>
      <c r="MXE27" s="336"/>
      <c r="MXG27" s="449"/>
      <c r="MXI27" s="336"/>
      <c r="MXK27" s="449"/>
      <c r="MXM27" s="336"/>
      <c r="MXO27" s="449"/>
      <c r="MXQ27" s="336"/>
      <c r="MXS27" s="449"/>
      <c r="MXU27" s="336"/>
      <c r="MXW27" s="449"/>
      <c r="MXY27" s="336"/>
      <c r="MYA27" s="449"/>
      <c r="MYC27" s="336"/>
      <c r="MYE27" s="449"/>
      <c r="MYG27" s="336"/>
      <c r="MYI27" s="449"/>
      <c r="MYK27" s="336"/>
      <c r="MYM27" s="449"/>
      <c r="MYO27" s="336"/>
      <c r="MYQ27" s="449"/>
      <c r="MYS27" s="336"/>
      <c r="MYU27" s="449"/>
      <c r="MYW27" s="336"/>
      <c r="MYY27" s="449"/>
      <c r="MZA27" s="336"/>
      <c r="MZC27" s="449"/>
      <c r="MZE27" s="336"/>
      <c r="MZG27" s="449"/>
      <c r="MZI27" s="336"/>
      <c r="MZK27" s="449"/>
      <c r="MZM27" s="336"/>
      <c r="MZO27" s="449"/>
      <c r="MZQ27" s="336"/>
      <c r="MZS27" s="449"/>
      <c r="MZU27" s="336"/>
      <c r="MZW27" s="449"/>
      <c r="MZY27" s="336"/>
      <c r="NAA27" s="449"/>
      <c r="NAC27" s="336"/>
      <c r="NAE27" s="449"/>
      <c r="NAG27" s="336"/>
      <c r="NAI27" s="449"/>
      <c r="NAK27" s="336"/>
      <c r="NAM27" s="449"/>
      <c r="NAO27" s="336"/>
      <c r="NAQ27" s="449"/>
      <c r="NAS27" s="336"/>
      <c r="NAU27" s="449"/>
      <c r="NAW27" s="336"/>
      <c r="NAY27" s="449"/>
      <c r="NBA27" s="336"/>
      <c r="NBC27" s="449"/>
      <c r="NBE27" s="336"/>
      <c r="NBG27" s="449"/>
      <c r="NBI27" s="336"/>
      <c r="NBK27" s="449"/>
      <c r="NBM27" s="336"/>
      <c r="NBO27" s="449"/>
      <c r="NBQ27" s="336"/>
      <c r="NBS27" s="449"/>
      <c r="NBU27" s="336"/>
      <c r="NBW27" s="449"/>
      <c r="NBY27" s="336"/>
      <c r="NCA27" s="449"/>
      <c r="NCC27" s="336"/>
      <c r="NCE27" s="449"/>
      <c r="NCG27" s="336"/>
      <c r="NCI27" s="449"/>
      <c r="NCK27" s="336"/>
      <c r="NCM27" s="449"/>
      <c r="NCO27" s="336"/>
      <c r="NCQ27" s="449"/>
      <c r="NCS27" s="336"/>
      <c r="NCU27" s="449"/>
      <c r="NCW27" s="336"/>
      <c r="NCY27" s="449"/>
      <c r="NDA27" s="336"/>
      <c r="NDC27" s="449"/>
      <c r="NDE27" s="336"/>
      <c r="NDG27" s="449"/>
      <c r="NDI27" s="336"/>
      <c r="NDK27" s="449"/>
      <c r="NDM27" s="336"/>
      <c r="NDO27" s="449"/>
      <c r="NDQ27" s="336"/>
      <c r="NDS27" s="449"/>
      <c r="NDU27" s="336"/>
      <c r="NDW27" s="449"/>
      <c r="NDY27" s="336"/>
      <c r="NEA27" s="449"/>
      <c r="NEC27" s="336"/>
      <c r="NEE27" s="449"/>
      <c r="NEG27" s="336"/>
      <c r="NEI27" s="449"/>
      <c r="NEK27" s="336"/>
      <c r="NEM27" s="449"/>
      <c r="NEO27" s="336"/>
      <c r="NEQ27" s="449"/>
      <c r="NES27" s="336"/>
      <c r="NEU27" s="449"/>
      <c r="NEW27" s="336"/>
      <c r="NEY27" s="449"/>
      <c r="NFA27" s="336"/>
      <c r="NFC27" s="449"/>
      <c r="NFE27" s="336"/>
      <c r="NFG27" s="449"/>
      <c r="NFI27" s="336"/>
      <c r="NFK27" s="449"/>
      <c r="NFM27" s="336"/>
      <c r="NFO27" s="449"/>
      <c r="NFQ27" s="336"/>
      <c r="NFS27" s="449"/>
      <c r="NFU27" s="336"/>
      <c r="NFW27" s="449"/>
      <c r="NFY27" s="336"/>
      <c r="NGA27" s="449"/>
      <c r="NGC27" s="336"/>
      <c r="NGE27" s="449"/>
      <c r="NGG27" s="336"/>
      <c r="NGI27" s="449"/>
      <c r="NGK27" s="336"/>
      <c r="NGM27" s="449"/>
      <c r="NGO27" s="336"/>
      <c r="NGQ27" s="449"/>
      <c r="NGS27" s="336"/>
      <c r="NGU27" s="449"/>
      <c r="NGW27" s="336"/>
      <c r="NGY27" s="449"/>
      <c r="NHA27" s="336"/>
      <c r="NHC27" s="449"/>
      <c r="NHE27" s="336"/>
      <c r="NHG27" s="449"/>
      <c r="NHI27" s="336"/>
      <c r="NHK27" s="449"/>
      <c r="NHM27" s="336"/>
      <c r="NHO27" s="449"/>
      <c r="NHQ27" s="336"/>
      <c r="NHS27" s="449"/>
      <c r="NHU27" s="336"/>
      <c r="NHW27" s="449"/>
      <c r="NHY27" s="336"/>
      <c r="NIA27" s="449"/>
      <c r="NIC27" s="336"/>
      <c r="NIE27" s="449"/>
      <c r="NIG27" s="336"/>
      <c r="NII27" s="449"/>
      <c r="NIK27" s="336"/>
      <c r="NIM27" s="449"/>
      <c r="NIO27" s="336"/>
      <c r="NIQ27" s="449"/>
      <c r="NIS27" s="336"/>
      <c r="NIU27" s="449"/>
      <c r="NIW27" s="336"/>
      <c r="NIY27" s="449"/>
      <c r="NJA27" s="336"/>
      <c r="NJC27" s="449"/>
      <c r="NJE27" s="336"/>
      <c r="NJG27" s="449"/>
      <c r="NJI27" s="336"/>
      <c r="NJK27" s="449"/>
      <c r="NJM27" s="336"/>
      <c r="NJO27" s="449"/>
      <c r="NJQ27" s="336"/>
      <c r="NJS27" s="449"/>
      <c r="NJU27" s="336"/>
      <c r="NJW27" s="449"/>
      <c r="NJY27" s="336"/>
      <c r="NKA27" s="449"/>
      <c r="NKC27" s="336"/>
      <c r="NKE27" s="449"/>
      <c r="NKG27" s="336"/>
      <c r="NKI27" s="449"/>
      <c r="NKK27" s="336"/>
      <c r="NKM27" s="449"/>
      <c r="NKO27" s="336"/>
      <c r="NKQ27" s="449"/>
      <c r="NKS27" s="336"/>
      <c r="NKU27" s="449"/>
      <c r="NKW27" s="336"/>
      <c r="NKY27" s="449"/>
      <c r="NLA27" s="336"/>
      <c r="NLC27" s="449"/>
      <c r="NLE27" s="336"/>
      <c r="NLG27" s="449"/>
      <c r="NLI27" s="336"/>
      <c r="NLK27" s="449"/>
      <c r="NLM27" s="336"/>
      <c r="NLO27" s="449"/>
      <c r="NLQ27" s="336"/>
      <c r="NLS27" s="449"/>
      <c r="NLU27" s="336"/>
      <c r="NLW27" s="449"/>
      <c r="NLY27" s="336"/>
      <c r="NMA27" s="449"/>
      <c r="NMC27" s="336"/>
      <c r="NME27" s="449"/>
      <c r="NMG27" s="336"/>
      <c r="NMI27" s="449"/>
      <c r="NMK27" s="336"/>
      <c r="NMM27" s="449"/>
      <c r="NMO27" s="336"/>
      <c r="NMQ27" s="449"/>
      <c r="NMS27" s="336"/>
      <c r="NMU27" s="449"/>
      <c r="NMW27" s="336"/>
      <c r="NMY27" s="449"/>
      <c r="NNA27" s="336"/>
      <c r="NNC27" s="449"/>
      <c r="NNE27" s="336"/>
      <c r="NNG27" s="449"/>
      <c r="NNI27" s="336"/>
      <c r="NNK27" s="449"/>
      <c r="NNM27" s="336"/>
      <c r="NNO27" s="449"/>
      <c r="NNQ27" s="336"/>
      <c r="NNS27" s="449"/>
      <c r="NNU27" s="336"/>
      <c r="NNW27" s="449"/>
      <c r="NNY27" s="336"/>
      <c r="NOA27" s="449"/>
      <c r="NOC27" s="336"/>
      <c r="NOE27" s="449"/>
      <c r="NOG27" s="336"/>
      <c r="NOI27" s="449"/>
      <c r="NOK27" s="336"/>
      <c r="NOM27" s="449"/>
      <c r="NOO27" s="336"/>
      <c r="NOQ27" s="449"/>
      <c r="NOS27" s="336"/>
      <c r="NOU27" s="449"/>
      <c r="NOW27" s="336"/>
      <c r="NOY27" s="449"/>
      <c r="NPA27" s="336"/>
      <c r="NPC27" s="449"/>
      <c r="NPE27" s="336"/>
      <c r="NPG27" s="449"/>
      <c r="NPI27" s="336"/>
      <c r="NPK27" s="449"/>
      <c r="NPM27" s="336"/>
      <c r="NPO27" s="449"/>
      <c r="NPQ27" s="336"/>
      <c r="NPS27" s="449"/>
      <c r="NPU27" s="336"/>
      <c r="NPW27" s="449"/>
      <c r="NPY27" s="336"/>
      <c r="NQA27" s="449"/>
      <c r="NQC27" s="336"/>
      <c r="NQE27" s="449"/>
      <c r="NQG27" s="336"/>
      <c r="NQI27" s="449"/>
      <c r="NQK27" s="336"/>
      <c r="NQM27" s="449"/>
      <c r="NQO27" s="336"/>
      <c r="NQQ27" s="449"/>
      <c r="NQS27" s="336"/>
      <c r="NQU27" s="449"/>
      <c r="NQW27" s="336"/>
      <c r="NQY27" s="449"/>
      <c r="NRA27" s="336"/>
      <c r="NRC27" s="449"/>
      <c r="NRE27" s="336"/>
      <c r="NRG27" s="449"/>
      <c r="NRI27" s="336"/>
      <c r="NRK27" s="449"/>
      <c r="NRM27" s="336"/>
      <c r="NRO27" s="449"/>
      <c r="NRQ27" s="336"/>
      <c r="NRS27" s="449"/>
      <c r="NRU27" s="336"/>
      <c r="NRW27" s="449"/>
      <c r="NRY27" s="336"/>
      <c r="NSA27" s="449"/>
      <c r="NSC27" s="336"/>
      <c r="NSE27" s="449"/>
      <c r="NSG27" s="336"/>
      <c r="NSI27" s="449"/>
      <c r="NSK27" s="336"/>
      <c r="NSM27" s="449"/>
      <c r="NSO27" s="336"/>
      <c r="NSQ27" s="449"/>
      <c r="NSS27" s="336"/>
      <c r="NSU27" s="449"/>
      <c r="NSW27" s="336"/>
      <c r="NSY27" s="449"/>
      <c r="NTA27" s="336"/>
      <c r="NTC27" s="449"/>
      <c r="NTE27" s="336"/>
      <c r="NTG27" s="449"/>
      <c r="NTI27" s="336"/>
      <c r="NTK27" s="449"/>
      <c r="NTM27" s="336"/>
      <c r="NTO27" s="449"/>
      <c r="NTQ27" s="336"/>
      <c r="NTS27" s="449"/>
      <c r="NTU27" s="336"/>
      <c r="NTW27" s="449"/>
      <c r="NTY27" s="336"/>
      <c r="NUA27" s="449"/>
      <c r="NUC27" s="336"/>
      <c r="NUE27" s="449"/>
      <c r="NUG27" s="336"/>
      <c r="NUI27" s="449"/>
      <c r="NUK27" s="336"/>
      <c r="NUM27" s="449"/>
      <c r="NUO27" s="336"/>
      <c r="NUQ27" s="449"/>
      <c r="NUS27" s="336"/>
      <c r="NUU27" s="449"/>
      <c r="NUW27" s="336"/>
      <c r="NUY27" s="449"/>
      <c r="NVA27" s="336"/>
      <c r="NVC27" s="449"/>
      <c r="NVE27" s="336"/>
      <c r="NVG27" s="449"/>
      <c r="NVI27" s="336"/>
      <c r="NVK27" s="449"/>
      <c r="NVM27" s="336"/>
      <c r="NVO27" s="449"/>
      <c r="NVQ27" s="336"/>
      <c r="NVS27" s="449"/>
      <c r="NVU27" s="336"/>
      <c r="NVW27" s="449"/>
      <c r="NVY27" s="336"/>
      <c r="NWA27" s="449"/>
      <c r="NWC27" s="336"/>
      <c r="NWE27" s="449"/>
      <c r="NWG27" s="336"/>
      <c r="NWI27" s="449"/>
      <c r="NWK27" s="336"/>
      <c r="NWM27" s="449"/>
      <c r="NWO27" s="336"/>
      <c r="NWQ27" s="449"/>
      <c r="NWS27" s="336"/>
      <c r="NWU27" s="449"/>
      <c r="NWW27" s="336"/>
      <c r="NWY27" s="449"/>
      <c r="NXA27" s="336"/>
      <c r="NXC27" s="449"/>
      <c r="NXE27" s="336"/>
      <c r="NXG27" s="449"/>
      <c r="NXI27" s="336"/>
      <c r="NXK27" s="449"/>
      <c r="NXM27" s="336"/>
      <c r="NXO27" s="449"/>
      <c r="NXQ27" s="336"/>
      <c r="NXS27" s="449"/>
      <c r="NXU27" s="336"/>
      <c r="NXW27" s="449"/>
      <c r="NXY27" s="336"/>
      <c r="NYA27" s="449"/>
      <c r="NYC27" s="336"/>
      <c r="NYE27" s="449"/>
      <c r="NYG27" s="336"/>
      <c r="NYI27" s="449"/>
      <c r="NYK27" s="336"/>
      <c r="NYM27" s="449"/>
      <c r="NYO27" s="336"/>
      <c r="NYQ27" s="449"/>
      <c r="NYS27" s="336"/>
      <c r="NYU27" s="449"/>
      <c r="NYW27" s="336"/>
      <c r="NYY27" s="449"/>
      <c r="NZA27" s="336"/>
      <c r="NZC27" s="449"/>
      <c r="NZE27" s="336"/>
      <c r="NZG27" s="449"/>
      <c r="NZI27" s="336"/>
      <c r="NZK27" s="449"/>
      <c r="NZM27" s="336"/>
      <c r="NZO27" s="449"/>
      <c r="NZQ27" s="336"/>
      <c r="NZS27" s="449"/>
      <c r="NZU27" s="336"/>
      <c r="NZW27" s="449"/>
      <c r="NZY27" s="336"/>
      <c r="OAA27" s="449"/>
      <c r="OAC27" s="336"/>
      <c r="OAE27" s="449"/>
      <c r="OAG27" s="336"/>
      <c r="OAI27" s="449"/>
      <c r="OAK27" s="336"/>
      <c r="OAM27" s="449"/>
      <c r="OAO27" s="336"/>
      <c r="OAQ27" s="449"/>
      <c r="OAS27" s="336"/>
      <c r="OAU27" s="449"/>
      <c r="OAW27" s="336"/>
      <c r="OAY27" s="449"/>
      <c r="OBA27" s="336"/>
      <c r="OBC27" s="449"/>
      <c r="OBE27" s="336"/>
      <c r="OBG27" s="449"/>
      <c r="OBI27" s="336"/>
      <c r="OBK27" s="449"/>
      <c r="OBM27" s="336"/>
      <c r="OBO27" s="449"/>
      <c r="OBQ27" s="336"/>
      <c r="OBS27" s="449"/>
      <c r="OBU27" s="336"/>
      <c r="OBW27" s="449"/>
      <c r="OBY27" s="336"/>
      <c r="OCA27" s="449"/>
      <c r="OCC27" s="336"/>
      <c r="OCE27" s="449"/>
      <c r="OCG27" s="336"/>
      <c r="OCI27" s="449"/>
      <c r="OCK27" s="336"/>
      <c r="OCM27" s="449"/>
      <c r="OCO27" s="336"/>
      <c r="OCQ27" s="449"/>
      <c r="OCS27" s="336"/>
      <c r="OCU27" s="449"/>
      <c r="OCW27" s="336"/>
      <c r="OCY27" s="449"/>
      <c r="ODA27" s="336"/>
      <c r="ODC27" s="449"/>
      <c r="ODE27" s="336"/>
      <c r="ODG27" s="449"/>
      <c r="ODI27" s="336"/>
      <c r="ODK27" s="449"/>
      <c r="ODM27" s="336"/>
      <c r="ODO27" s="449"/>
      <c r="ODQ27" s="336"/>
      <c r="ODS27" s="449"/>
      <c r="ODU27" s="336"/>
      <c r="ODW27" s="449"/>
      <c r="ODY27" s="336"/>
      <c r="OEA27" s="449"/>
      <c r="OEC27" s="336"/>
      <c r="OEE27" s="449"/>
      <c r="OEG27" s="336"/>
      <c r="OEI27" s="449"/>
      <c r="OEK27" s="336"/>
      <c r="OEM27" s="449"/>
      <c r="OEO27" s="336"/>
      <c r="OEQ27" s="449"/>
      <c r="OES27" s="336"/>
      <c r="OEU27" s="449"/>
      <c r="OEW27" s="336"/>
      <c r="OEY27" s="449"/>
      <c r="OFA27" s="336"/>
      <c r="OFC27" s="449"/>
      <c r="OFE27" s="336"/>
      <c r="OFG27" s="449"/>
      <c r="OFI27" s="336"/>
      <c r="OFK27" s="449"/>
      <c r="OFM27" s="336"/>
      <c r="OFO27" s="449"/>
      <c r="OFQ27" s="336"/>
      <c r="OFS27" s="449"/>
      <c r="OFU27" s="336"/>
      <c r="OFW27" s="449"/>
      <c r="OFY27" s="336"/>
      <c r="OGA27" s="449"/>
      <c r="OGC27" s="336"/>
      <c r="OGE27" s="449"/>
      <c r="OGG27" s="336"/>
      <c r="OGI27" s="449"/>
      <c r="OGK27" s="336"/>
      <c r="OGM27" s="449"/>
      <c r="OGO27" s="336"/>
      <c r="OGQ27" s="449"/>
      <c r="OGS27" s="336"/>
      <c r="OGU27" s="449"/>
      <c r="OGW27" s="336"/>
      <c r="OGY27" s="449"/>
      <c r="OHA27" s="336"/>
      <c r="OHC27" s="449"/>
      <c r="OHE27" s="336"/>
      <c r="OHG27" s="449"/>
      <c r="OHI27" s="336"/>
      <c r="OHK27" s="449"/>
      <c r="OHM27" s="336"/>
      <c r="OHO27" s="449"/>
      <c r="OHQ27" s="336"/>
      <c r="OHS27" s="449"/>
      <c r="OHU27" s="336"/>
      <c r="OHW27" s="449"/>
      <c r="OHY27" s="336"/>
      <c r="OIA27" s="449"/>
      <c r="OIC27" s="336"/>
      <c r="OIE27" s="449"/>
      <c r="OIG27" s="336"/>
      <c r="OII27" s="449"/>
      <c r="OIK27" s="336"/>
      <c r="OIM27" s="449"/>
      <c r="OIO27" s="336"/>
      <c r="OIQ27" s="449"/>
      <c r="OIS27" s="336"/>
      <c r="OIU27" s="449"/>
      <c r="OIW27" s="336"/>
      <c r="OIY27" s="449"/>
      <c r="OJA27" s="336"/>
      <c r="OJC27" s="449"/>
      <c r="OJE27" s="336"/>
      <c r="OJG27" s="449"/>
      <c r="OJI27" s="336"/>
      <c r="OJK27" s="449"/>
      <c r="OJM27" s="336"/>
      <c r="OJO27" s="449"/>
      <c r="OJQ27" s="336"/>
      <c r="OJS27" s="449"/>
      <c r="OJU27" s="336"/>
      <c r="OJW27" s="449"/>
      <c r="OJY27" s="336"/>
      <c r="OKA27" s="449"/>
      <c r="OKC27" s="336"/>
      <c r="OKE27" s="449"/>
      <c r="OKG27" s="336"/>
      <c r="OKI27" s="449"/>
      <c r="OKK27" s="336"/>
      <c r="OKM27" s="449"/>
      <c r="OKO27" s="336"/>
      <c r="OKQ27" s="449"/>
      <c r="OKS27" s="336"/>
      <c r="OKU27" s="449"/>
      <c r="OKW27" s="336"/>
      <c r="OKY27" s="449"/>
      <c r="OLA27" s="336"/>
      <c r="OLC27" s="449"/>
      <c r="OLE27" s="336"/>
      <c r="OLG27" s="449"/>
      <c r="OLI27" s="336"/>
      <c r="OLK27" s="449"/>
      <c r="OLM27" s="336"/>
      <c r="OLO27" s="449"/>
      <c r="OLQ27" s="336"/>
      <c r="OLS27" s="449"/>
      <c r="OLU27" s="336"/>
      <c r="OLW27" s="449"/>
      <c r="OLY27" s="336"/>
      <c r="OMA27" s="449"/>
      <c r="OMC27" s="336"/>
      <c r="OME27" s="449"/>
      <c r="OMG27" s="336"/>
      <c r="OMI27" s="449"/>
      <c r="OMK27" s="336"/>
      <c r="OMM27" s="449"/>
      <c r="OMO27" s="336"/>
      <c r="OMQ27" s="449"/>
      <c r="OMS27" s="336"/>
      <c r="OMU27" s="449"/>
      <c r="OMW27" s="336"/>
      <c r="OMY27" s="449"/>
      <c r="ONA27" s="336"/>
      <c r="ONC27" s="449"/>
      <c r="ONE27" s="336"/>
      <c r="ONG27" s="449"/>
      <c r="ONI27" s="336"/>
      <c r="ONK27" s="449"/>
      <c r="ONM27" s="336"/>
      <c r="ONO27" s="449"/>
      <c r="ONQ27" s="336"/>
      <c r="ONS27" s="449"/>
      <c r="ONU27" s="336"/>
      <c r="ONW27" s="449"/>
      <c r="ONY27" s="336"/>
      <c r="OOA27" s="449"/>
      <c r="OOC27" s="336"/>
      <c r="OOE27" s="449"/>
      <c r="OOG27" s="336"/>
      <c r="OOI27" s="449"/>
      <c r="OOK27" s="336"/>
      <c r="OOM27" s="449"/>
      <c r="OOO27" s="336"/>
      <c r="OOQ27" s="449"/>
      <c r="OOS27" s="336"/>
      <c r="OOU27" s="449"/>
      <c r="OOW27" s="336"/>
      <c r="OOY27" s="449"/>
      <c r="OPA27" s="336"/>
      <c r="OPC27" s="449"/>
      <c r="OPE27" s="336"/>
      <c r="OPG27" s="449"/>
      <c r="OPI27" s="336"/>
      <c r="OPK27" s="449"/>
      <c r="OPM27" s="336"/>
      <c r="OPO27" s="449"/>
      <c r="OPQ27" s="336"/>
      <c r="OPS27" s="449"/>
      <c r="OPU27" s="336"/>
      <c r="OPW27" s="449"/>
      <c r="OPY27" s="336"/>
      <c r="OQA27" s="449"/>
      <c r="OQC27" s="336"/>
      <c r="OQE27" s="449"/>
      <c r="OQG27" s="336"/>
      <c r="OQI27" s="449"/>
      <c r="OQK27" s="336"/>
      <c r="OQM27" s="449"/>
      <c r="OQO27" s="336"/>
      <c r="OQQ27" s="449"/>
      <c r="OQS27" s="336"/>
      <c r="OQU27" s="449"/>
      <c r="OQW27" s="336"/>
      <c r="OQY27" s="449"/>
      <c r="ORA27" s="336"/>
      <c r="ORC27" s="449"/>
      <c r="ORE27" s="336"/>
      <c r="ORG27" s="449"/>
      <c r="ORI27" s="336"/>
      <c r="ORK27" s="449"/>
      <c r="ORM27" s="336"/>
      <c r="ORO27" s="449"/>
      <c r="ORQ27" s="336"/>
      <c r="ORS27" s="449"/>
      <c r="ORU27" s="336"/>
      <c r="ORW27" s="449"/>
      <c r="ORY27" s="336"/>
      <c r="OSA27" s="449"/>
      <c r="OSC27" s="336"/>
      <c r="OSE27" s="449"/>
      <c r="OSG27" s="336"/>
      <c r="OSI27" s="449"/>
      <c r="OSK27" s="336"/>
      <c r="OSM27" s="449"/>
      <c r="OSO27" s="336"/>
      <c r="OSQ27" s="449"/>
      <c r="OSS27" s="336"/>
      <c r="OSU27" s="449"/>
      <c r="OSW27" s="336"/>
      <c r="OSY27" s="449"/>
      <c r="OTA27" s="336"/>
      <c r="OTC27" s="449"/>
      <c r="OTE27" s="336"/>
      <c r="OTG27" s="449"/>
      <c r="OTI27" s="336"/>
      <c r="OTK27" s="449"/>
      <c r="OTM27" s="336"/>
      <c r="OTO27" s="449"/>
      <c r="OTQ27" s="336"/>
      <c r="OTS27" s="449"/>
      <c r="OTU27" s="336"/>
      <c r="OTW27" s="449"/>
      <c r="OTY27" s="336"/>
      <c r="OUA27" s="449"/>
      <c r="OUC27" s="336"/>
      <c r="OUE27" s="449"/>
      <c r="OUG27" s="336"/>
      <c r="OUI27" s="449"/>
      <c r="OUK27" s="336"/>
      <c r="OUM27" s="449"/>
      <c r="OUO27" s="336"/>
      <c r="OUQ27" s="449"/>
      <c r="OUS27" s="336"/>
      <c r="OUU27" s="449"/>
      <c r="OUW27" s="336"/>
      <c r="OUY27" s="449"/>
      <c r="OVA27" s="336"/>
      <c r="OVC27" s="449"/>
      <c r="OVE27" s="336"/>
      <c r="OVG27" s="449"/>
      <c r="OVI27" s="336"/>
      <c r="OVK27" s="449"/>
      <c r="OVM27" s="336"/>
      <c r="OVO27" s="449"/>
      <c r="OVQ27" s="336"/>
      <c r="OVS27" s="449"/>
      <c r="OVU27" s="336"/>
      <c r="OVW27" s="449"/>
      <c r="OVY27" s="336"/>
      <c r="OWA27" s="449"/>
      <c r="OWC27" s="336"/>
      <c r="OWE27" s="449"/>
      <c r="OWG27" s="336"/>
      <c r="OWI27" s="449"/>
      <c r="OWK27" s="336"/>
      <c r="OWM27" s="449"/>
      <c r="OWO27" s="336"/>
      <c r="OWQ27" s="449"/>
      <c r="OWS27" s="336"/>
      <c r="OWU27" s="449"/>
      <c r="OWW27" s="336"/>
      <c r="OWY27" s="449"/>
      <c r="OXA27" s="336"/>
      <c r="OXC27" s="449"/>
      <c r="OXE27" s="336"/>
      <c r="OXG27" s="449"/>
      <c r="OXI27" s="336"/>
      <c r="OXK27" s="449"/>
      <c r="OXM27" s="336"/>
      <c r="OXO27" s="449"/>
      <c r="OXQ27" s="336"/>
      <c r="OXS27" s="449"/>
      <c r="OXU27" s="336"/>
      <c r="OXW27" s="449"/>
      <c r="OXY27" s="336"/>
      <c r="OYA27" s="449"/>
      <c r="OYC27" s="336"/>
      <c r="OYE27" s="449"/>
      <c r="OYG27" s="336"/>
      <c r="OYI27" s="449"/>
      <c r="OYK27" s="336"/>
      <c r="OYM27" s="449"/>
      <c r="OYO27" s="336"/>
      <c r="OYQ27" s="449"/>
      <c r="OYS27" s="336"/>
      <c r="OYU27" s="449"/>
      <c r="OYW27" s="336"/>
      <c r="OYY27" s="449"/>
      <c r="OZA27" s="336"/>
      <c r="OZC27" s="449"/>
      <c r="OZE27" s="336"/>
      <c r="OZG27" s="449"/>
      <c r="OZI27" s="336"/>
      <c r="OZK27" s="449"/>
      <c r="OZM27" s="336"/>
      <c r="OZO27" s="449"/>
      <c r="OZQ27" s="336"/>
      <c r="OZS27" s="449"/>
      <c r="OZU27" s="336"/>
      <c r="OZW27" s="449"/>
      <c r="OZY27" s="336"/>
      <c r="PAA27" s="449"/>
      <c r="PAC27" s="336"/>
      <c r="PAE27" s="449"/>
      <c r="PAG27" s="336"/>
      <c r="PAI27" s="449"/>
      <c r="PAK27" s="336"/>
      <c r="PAM27" s="449"/>
      <c r="PAO27" s="336"/>
      <c r="PAQ27" s="449"/>
      <c r="PAS27" s="336"/>
      <c r="PAU27" s="449"/>
      <c r="PAW27" s="336"/>
      <c r="PAY27" s="449"/>
      <c r="PBA27" s="336"/>
      <c r="PBC27" s="449"/>
      <c r="PBE27" s="336"/>
      <c r="PBG27" s="449"/>
      <c r="PBI27" s="336"/>
      <c r="PBK27" s="449"/>
      <c r="PBM27" s="336"/>
      <c r="PBO27" s="449"/>
      <c r="PBQ27" s="336"/>
      <c r="PBS27" s="449"/>
      <c r="PBU27" s="336"/>
      <c r="PBW27" s="449"/>
      <c r="PBY27" s="336"/>
      <c r="PCA27" s="449"/>
      <c r="PCC27" s="336"/>
      <c r="PCE27" s="449"/>
      <c r="PCG27" s="336"/>
      <c r="PCI27" s="449"/>
      <c r="PCK27" s="336"/>
      <c r="PCM27" s="449"/>
      <c r="PCO27" s="336"/>
      <c r="PCQ27" s="449"/>
      <c r="PCS27" s="336"/>
      <c r="PCU27" s="449"/>
      <c r="PCW27" s="336"/>
      <c r="PCY27" s="449"/>
      <c r="PDA27" s="336"/>
      <c r="PDC27" s="449"/>
      <c r="PDE27" s="336"/>
      <c r="PDG27" s="449"/>
      <c r="PDI27" s="336"/>
      <c r="PDK27" s="449"/>
      <c r="PDM27" s="336"/>
      <c r="PDO27" s="449"/>
      <c r="PDQ27" s="336"/>
      <c r="PDS27" s="449"/>
      <c r="PDU27" s="336"/>
      <c r="PDW27" s="449"/>
      <c r="PDY27" s="336"/>
      <c r="PEA27" s="449"/>
      <c r="PEC27" s="336"/>
      <c r="PEE27" s="449"/>
      <c r="PEG27" s="336"/>
      <c r="PEI27" s="449"/>
      <c r="PEK27" s="336"/>
      <c r="PEM27" s="449"/>
      <c r="PEO27" s="336"/>
      <c r="PEQ27" s="449"/>
      <c r="PES27" s="336"/>
      <c r="PEU27" s="449"/>
      <c r="PEW27" s="336"/>
      <c r="PEY27" s="449"/>
      <c r="PFA27" s="336"/>
      <c r="PFC27" s="449"/>
      <c r="PFE27" s="336"/>
      <c r="PFG27" s="449"/>
      <c r="PFI27" s="336"/>
      <c r="PFK27" s="449"/>
      <c r="PFM27" s="336"/>
      <c r="PFO27" s="449"/>
      <c r="PFQ27" s="336"/>
      <c r="PFS27" s="449"/>
      <c r="PFU27" s="336"/>
      <c r="PFW27" s="449"/>
      <c r="PFY27" s="336"/>
      <c r="PGA27" s="449"/>
      <c r="PGC27" s="336"/>
      <c r="PGE27" s="449"/>
      <c r="PGG27" s="336"/>
      <c r="PGI27" s="449"/>
      <c r="PGK27" s="336"/>
      <c r="PGM27" s="449"/>
      <c r="PGO27" s="336"/>
      <c r="PGQ27" s="449"/>
      <c r="PGS27" s="336"/>
      <c r="PGU27" s="449"/>
      <c r="PGW27" s="336"/>
      <c r="PGY27" s="449"/>
      <c r="PHA27" s="336"/>
      <c r="PHC27" s="449"/>
      <c r="PHE27" s="336"/>
      <c r="PHG27" s="449"/>
      <c r="PHI27" s="336"/>
      <c r="PHK27" s="449"/>
      <c r="PHM27" s="336"/>
      <c r="PHO27" s="449"/>
      <c r="PHQ27" s="336"/>
      <c r="PHS27" s="449"/>
      <c r="PHU27" s="336"/>
      <c r="PHW27" s="449"/>
      <c r="PHY27" s="336"/>
      <c r="PIA27" s="449"/>
      <c r="PIC27" s="336"/>
      <c r="PIE27" s="449"/>
      <c r="PIG27" s="336"/>
      <c r="PII27" s="449"/>
      <c r="PIK27" s="336"/>
      <c r="PIM27" s="449"/>
      <c r="PIO27" s="336"/>
      <c r="PIQ27" s="449"/>
      <c r="PIS27" s="336"/>
      <c r="PIU27" s="449"/>
      <c r="PIW27" s="336"/>
      <c r="PIY27" s="449"/>
      <c r="PJA27" s="336"/>
      <c r="PJC27" s="449"/>
      <c r="PJE27" s="336"/>
      <c r="PJG27" s="449"/>
      <c r="PJI27" s="336"/>
      <c r="PJK27" s="449"/>
      <c r="PJM27" s="336"/>
      <c r="PJO27" s="449"/>
      <c r="PJQ27" s="336"/>
      <c r="PJS27" s="449"/>
      <c r="PJU27" s="336"/>
      <c r="PJW27" s="449"/>
      <c r="PJY27" s="336"/>
      <c r="PKA27" s="449"/>
      <c r="PKC27" s="336"/>
      <c r="PKE27" s="449"/>
      <c r="PKG27" s="336"/>
      <c r="PKI27" s="449"/>
      <c r="PKK27" s="336"/>
      <c r="PKM27" s="449"/>
      <c r="PKO27" s="336"/>
      <c r="PKQ27" s="449"/>
      <c r="PKS27" s="336"/>
      <c r="PKU27" s="449"/>
      <c r="PKW27" s="336"/>
      <c r="PKY27" s="449"/>
      <c r="PLA27" s="336"/>
      <c r="PLC27" s="449"/>
      <c r="PLE27" s="336"/>
      <c r="PLG27" s="449"/>
      <c r="PLI27" s="336"/>
      <c r="PLK27" s="449"/>
      <c r="PLM27" s="336"/>
      <c r="PLO27" s="449"/>
      <c r="PLQ27" s="336"/>
      <c r="PLS27" s="449"/>
      <c r="PLU27" s="336"/>
      <c r="PLW27" s="449"/>
      <c r="PLY27" s="336"/>
      <c r="PMA27" s="449"/>
      <c r="PMC27" s="336"/>
      <c r="PME27" s="449"/>
      <c r="PMG27" s="336"/>
      <c r="PMI27" s="449"/>
      <c r="PMK27" s="336"/>
      <c r="PMM27" s="449"/>
      <c r="PMO27" s="336"/>
      <c r="PMQ27" s="449"/>
      <c r="PMS27" s="336"/>
      <c r="PMU27" s="449"/>
      <c r="PMW27" s="336"/>
      <c r="PMY27" s="449"/>
      <c r="PNA27" s="336"/>
      <c r="PNC27" s="449"/>
      <c r="PNE27" s="336"/>
      <c r="PNG27" s="449"/>
      <c r="PNI27" s="336"/>
      <c r="PNK27" s="449"/>
      <c r="PNM27" s="336"/>
      <c r="PNO27" s="449"/>
      <c r="PNQ27" s="336"/>
      <c r="PNS27" s="449"/>
      <c r="PNU27" s="336"/>
      <c r="PNW27" s="449"/>
      <c r="PNY27" s="336"/>
      <c r="POA27" s="449"/>
      <c r="POC27" s="336"/>
      <c r="POE27" s="449"/>
      <c r="POG27" s="336"/>
      <c r="POI27" s="449"/>
      <c r="POK27" s="336"/>
      <c r="POM27" s="449"/>
      <c r="POO27" s="336"/>
      <c r="POQ27" s="449"/>
      <c r="POS27" s="336"/>
      <c r="POU27" s="449"/>
      <c r="POW27" s="336"/>
      <c r="POY27" s="449"/>
      <c r="PPA27" s="336"/>
      <c r="PPC27" s="449"/>
      <c r="PPE27" s="336"/>
      <c r="PPG27" s="449"/>
      <c r="PPI27" s="336"/>
      <c r="PPK27" s="449"/>
      <c r="PPM27" s="336"/>
      <c r="PPO27" s="449"/>
      <c r="PPQ27" s="336"/>
      <c r="PPS27" s="449"/>
      <c r="PPU27" s="336"/>
      <c r="PPW27" s="449"/>
      <c r="PPY27" s="336"/>
      <c r="PQA27" s="449"/>
      <c r="PQC27" s="336"/>
      <c r="PQE27" s="449"/>
      <c r="PQG27" s="336"/>
      <c r="PQI27" s="449"/>
      <c r="PQK27" s="336"/>
      <c r="PQM27" s="449"/>
      <c r="PQO27" s="336"/>
      <c r="PQQ27" s="449"/>
      <c r="PQS27" s="336"/>
      <c r="PQU27" s="449"/>
      <c r="PQW27" s="336"/>
      <c r="PQY27" s="449"/>
      <c r="PRA27" s="336"/>
      <c r="PRC27" s="449"/>
      <c r="PRE27" s="336"/>
      <c r="PRG27" s="449"/>
      <c r="PRI27" s="336"/>
      <c r="PRK27" s="449"/>
      <c r="PRM27" s="336"/>
      <c r="PRO27" s="449"/>
      <c r="PRQ27" s="336"/>
      <c r="PRS27" s="449"/>
      <c r="PRU27" s="336"/>
      <c r="PRW27" s="449"/>
      <c r="PRY27" s="336"/>
      <c r="PSA27" s="449"/>
      <c r="PSC27" s="336"/>
      <c r="PSE27" s="449"/>
      <c r="PSG27" s="336"/>
      <c r="PSI27" s="449"/>
      <c r="PSK27" s="336"/>
      <c r="PSM27" s="449"/>
      <c r="PSO27" s="336"/>
      <c r="PSQ27" s="449"/>
      <c r="PSS27" s="336"/>
      <c r="PSU27" s="449"/>
      <c r="PSW27" s="336"/>
      <c r="PSY27" s="449"/>
      <c r="PTA27" s="336"/>
      <c r="PTC27" s="449"/>
      <c r="PTE27" s="336"/>
      <c r="PTG27" s="449"/>
      <c r="PTI27" s="336"/>
      <c r="PTK27" s="449"/>
      <c r="PTM27" s="336"/>
      <c r="PTO27" s="449"/>
      <c r="PTQ27" s="336"/>
      <c r="PTS27" s="449"/>
      <c r="PTU27" s="336"/>
      <c r="PTW27" s="449"/>
      <c r="PTY27" s="336"/>
      <c r="PUA27" s="449"/>
      <c r="PUC27" s="336"/>
      <c r="PUE27" s="449"/>
      <c r="PUG27" s="336"/>
      <c r="PUI27" s="449"/>
      <c r="PUK27" s="336"/>
      <c r="PUM27" s="449"/>
      <c r="PUO27" s="336"/>
      <c r="PUQ27" s="449"/>
      <c r="PUS27" s="336"/>
      <c r="PUU27" s="449"/>
      <c r="PUW27" s="336"/>
      <c r="PUY27" s="449"/>
      <c r="PVA27" s="336"/>
      <c r="PVC27" s="449"/>
      <c r="PVE27" s="336"/>
      <c r="PVG27" s="449"/>
      <c r="PVI27" s="336"/>
      <c r="PVK27" s="449"/>
      <c r="PVM27" s="336"/>
      <c r="PVO27" s="449"/>
      <c r="PVQ27" s="336"/>
      <c r="PVS27" s="449"/>
      <c r="PVU27" s="336"/>
      <c r="PVW27" s="449"/>
      <c r="PVY27" s="336"/>
      <c r="PWA27" s="449"/>
      <c r="PWC27" s="336"/>
      <c r="PWE27" s="449"/>
      <c r="PWG27" s="336"/>
      <c r="PWI27" s="449"/>
      <c r="PWK27" s="336"/>
      <c r="PWM27" s="449"/>
      <c r="PWO27" s="336"/>
      <c r="PWQ27" s="449"/>
      <c r="PWS27" s="336"/>
      <c r="PWU27" s="449"/>
      <c r="PWW27" s="336"/>
      <c r="PWY27" s="449"/>
      <c r="PXA27" s="336"/>
      <c r="PXC27" s="449"/>
      <c r="PXE27" s="336"/>
      <c r="PXG27" s="449"/>
      <c r="PXI27" s="336"/>
      <c r="PXK27" s="449"/>
      <c r="PXM27" s="336"/>
      <c r="PXO27" s="449"/>
      <c r="PXQ27" s="336"/>
      <c r="PXS27" s="449"/>
      <c r="PXU27" s="336"/>
      <c r="PXW27" s="449"/>
      <c r="PXY27" s="336"/>
      <c r="PYA27" s="449"/>
      <c r="PYC27" s="336"/>
      <c r="PYE27" s="449"/>
      <c r="PYG27" s="336"/>
      <c r="PYI27" s="449"/>
      <c r="PYK27" s="336"/>
      <c r="PYM27" s="449"/>
      <c r="PYO27" s="336"/>
      <c r="PYQ27" s="449"/>
      <c r="PYS27" s="336"/>
      <c r="PYU27" s="449"/>
      <c r="PYW27" s="336"/>
      <c r="PYY27" s="449"/>
      <c r="PZA27" s="336"/>
      <c r="PZC27" s="449"/>
      <c r="PZE27" s="336"/>
      <c r="PZG27" s="449"/>
      <c r="PZI27" s="336"/>
      <c r="PZK27" s="449"/>
      <c r="PZM27" s="336"/>
      <c r="PZO27" s="449"/>
      <c r="PZQ27" s="336"/>
      <c r="PZS27" s="449"/>
      <c r="PZU27" s="336"/>
      <c r="PZW27" s="449"/>
      <c r="PZY27" s="336"/>
      <c r="QAA27" s="449"/>
      <c r="QAC27" s="336"/>
      <c r="QAE27" s="449"/>
      <c r="QAG27" s="336"/>
      <c r="QAI27" s="449"/>
      <c r="QAK27" s="336"/>
      <c r="QAM27" s="449"/>
      <c r="QAO27" s="336"/>
      <c r="QAQ27" s="449"/>
      <c r="QAS27" s="336"/>
      <c r="QAU27" s="449"/>
      <c r="QAW27" s="336"/>
      <c r="QAY27" s="449"/>
      <c r="QBA27" s="336"/>
      <c r="QBC27" s="449"/>
      <c r="QBE27" s="336"/>
      <c r="QBG27" s="449"/>
      <c r="QBI27" s="336"/>
      <c r="QBK27" s="449"/>
      <c r="QBM27" s="336"/>
      <c r="QBO27" s="449"/>
      <c r="QBQ27" s="336"/>
      <c r="QBS27" s="449"/>
      <c r="QBU27" s="336"/>
      <c r="QBW27" s="449"/>
      <c r="QBY27" s="336"/>
      <c r="QCA27" s="449"/>
      <c r="QCC27" s="336"/>
      <c r="QCE27" s="449"/>
      <c r="QCG27" s="336"/>
      <c r="QCI27" s="449"/>
      <c r="QCK27" s="336"/>
      <c r="QCM27" s="449"/>
      <c r="QCO27" s="336"/>
      <c r="QCQ27" s="449"/>
      <c r="QCS27" s="336"/>
      <c r="QCU27" s="449"/>
      <c r="QCW27" s="336"/>
      <c r="QCY27" s="449"/>
      <c r="QDA27" s="336"/>
      <c r="QDC27" s="449"/>
      <c r="QDE27" s="336"/>
      <c r="QDG27" s="449"/>
      <c r="QDI27" s="336"/>
      <c r="QDK27" s="449"/>
      <c r="QDM27" s="336"/>
      <c r="QDO27" s="449"/>
      <c r="QDQ27" s="336"/>
      <c r="QDS27" s="449"/>
      <c r="QDU27" s="336"/>
      <c r="QDW27" s="449"/>
      <c r="QDY27" s="336"/>
      <c r="QEA27" s="449"/>
      <c r="QEC27" s="336"/>
      <c r="QEE27" s="449"/>
      <c r="QEG27" s="336"/>
      <c r="QEI27" s="449"/>
      <c r="QEK27" s="336"/>
      <c r="QEM27" s="449"/>
      <c r="QEO27" s="336"/>
      <c r="QEQ27" s="449"/>
      <c r="QES27" s="336"/>
      <c r="QEU27" s="449"/>
      <c r="QEW27" s="336"/>
      <c r="QEY27" s="449"/>
      <c r="QFA27" s="336"/>
      <c r="QFC27" s="449"/>
      <c r="QFE27" s="336"/>
      <c r="QFG27" s="449"/>
      <c r="QFI27" s="336"/>
      <c r="QFK27" s="449"/>
      <c r="QFM27" s="336"/>
      <c r="QFO27" s="449"/>
      <c r="QFQ27" s="336"/>
      <c r="QFS27" s="449"/>
      <c r="QFU27" s="336"/>
      <c r="QFW27" s="449"/>
      <c r="QFY27" s="336"/>
      <c r="QGA27" s="449"/>
      <c r="QGC27" s="336"/>
      <c r="QGE27" s="449"/>
      <c r="QGG27" s="336"/>
      <c r="QGI27" s="449"/>
      <c r="QGK27" s="336"/>
      <c r="QGM27" s="449"/>
      <c r="QGO27" s="336"/>
      <c r="QGQ27" s="449"/>
      <c r="QGS27" s="336"/>
      <c r="QGU27" s="449"/>
      <c r="QGW27" s="336"/>
      <c r="QGY27" s="449"/>
      <c r="QHA27" s="336"/>
      <c r="QHC27" s="449"/>
      <c r="QHE27" s="336"/>
      <c r="QHG27" s="449"/>
      <c r="QHI27" s="336"/>
      <c r="QHK27" s="449"/>
      <c r="QHM27" s="336"/>
      <c r="QHO27" s="449"/>
      <c r="QHQ27" s="336"/>
      <c r="QHS27" s="449"/>
      <c r="QHU27" s="336"/>
      <c r="QHW27" s="449"/>
      <c r="QHY27" s="336"/>
      <c r="QIA27" s="449"/>
      <c r="QIC27" s="336"/>
      <c r="QIE27" s="449"/>
      <c r="QIG27" s="336"/>
      <c r="QII27" s="449"/>
      <c r="QIK27" s="336"/>
      <c r="QIM27" s="449"/>
      <c r="QIO27" s="336"/>
      <c r="QIQ27" s="449"/>
      <c r="QIS27" s="336"/>
      <c r="QIU27" s="449"/>
      <c r="QIW27" s="336"/>
      <c r="QIY27" s="449"/>
      <c r="QJA27" s="336"/>
      <c r="QJC27" s="449"/>
      <c r="QJE27" s="336"/>
      <c r="QJG27" s="449"/>
      <c r="QJI27" s="336"/>
      <c r="QJK27" s="449"/>
      <c r="QJM27" s="336"/>
      <c r="QJO27" s="449"/>
      <c r="QJQ27" s="336"/>
      <c r="QJS27" s="449"/>
      <c r="QJU27" s="336"/>
      <c r="QJW27" s="449"/>
      <c r="QJY27" s="336"/>
      <c r="QKA27" s="449"/>
      <c r="QKC27" s="336"/>
      <c r="QKE27" s="449"/>
      <c r="QKG27" s="336"/>
      <c r="QKI27" s="449"/>
      <c r="QKK27" s="336"/>
      <c r="QKM27" s="449"/>
      <c r="QKO27" s="336"/>
      <c r="QKQ27" s="449"/>
      <c r="QKS27" s="336"/>
      <c r="QKU27" s="449"/>
      <c r="QKW27" s="336"/>
      <c r="QKY27" s="449"/>
      <c r="QLA27" s="336"/>
      <c r="QLC27" s="449"/>
      <c r="QLE27" s="336"/>
      <c r="QLG27" s="449"/>
      <c r="QLI27" s="336"/>
      <c r="QLK27" s="449"/>
      <c r="QLM27" s="336"/>
      <c r="QLO27" s="449"/>
      <c r="QLQ27" s="336"/>
      <c r="QLS27" s="449"/>
      <c r="QLU27" s="336"/>
      <c r="QLW27" s="449"/>
      <c r="QLY27" s="336"/>
      <c r="QMA27" s="449"/>
      <c r="QMC27" s="336"/>
      <c r="QME27" s="449"/>
      <c r="QMG27" s="336"/>
      <c r="QMI27" s="449"/>
      <c r="QMK27" s="336"/>
      <c r="QMM27" s="449"/>
      <c r="QMO27" s="336"/>
      <c r="QMQ27" s="449"/>
      <c r="QMS27" s="336"/>
      <c r="QMU27" s="449"/>
      <c r="QMW27" s="336"/>
      <c r="QMY27" s="449"/>
      <c r="QNA27" s="336"/>
      <c r="QNC27" s="449"/>
      <c r="QNE27" s="336"/>
      <c r="QNG27" s="449"/>
      <c r="QNI27" s="336"/>
      <c r="QNK27" s="449"/>
      <c r="QNM27" s="336"/>
      <c r="QNO27" s="449"/>
      <c r="QNQ27" s="336"/>
      <c r="QNS27" s="449"/>
      <c r="QNU27" s="336"/>
      <c r="QNW27" s="449"/>
      <c r="QNY27" s="336"/>
      <c r="QOA27" s="449"/>
      <c r="QOC27" s="336"/>
      <c r="QOE27" s="449"/>
      <c r="QOG27" s="336"/>
      <c r="QOI27" s="449"/>
      <c r="QOK27" s="336"/>
      <c r="QOM27" s="449"/>
      <c r="QOO27" s="336"/>
      <c r="QOQ27" s="449"/>
      <c r="QOS27" s="336"/>
      <c r="QOU27" s="449"/>
      <c r="QOW27" s="336"/>
      <c r="QOY27" s="449"/>
      <c r="QPA27" s="336"/>
      <c r="QPC27" s="449"/>
      <c r="QPE27" s="336"/>
      <c r="QPG27" s="449"/>
      <c r="QPI27" s="336"/>
      <c r="QPK27" s="449"/>
      <c r="QPM27" s="336"/>
      <c r="QPO27" s="449"/>
      <c r="QPQ27" s="336"/>
      <c r="QPS27" s="449"/>
      <c r="QPU27" s="336"/>
      <c r="QPW27" s="449"/>
      <c r="QPY27" s="336"/>
      <c r="QQA27" s="449"/>
      <c r="QQC27" s="336"/>
      <c r="QQE27" s="449"/>
      <c r="QQG27" s="336"/>
      <c r="QQI27" s="449"/>
      <c r="QQK27" s="336"/>
      <c r="QQM27" s="449"/>
      <c r="QQO27" s="336"/>
      <c r="QQQ27" s="449"/>
      <c r="QQS27" s="336"/>
      <c r="QQU27" s="449"/>
      <c r="QQW27" s="336"/>
      <c r="QQY27" s="449"/>
      <c r="QRA27" s="336"/>
      <c r="QRC27" s="449"/>
      <c r="QRE27" s="336"/>
      <c r="QRG27" s="449"/>
      <c r="QRI27" s="336"/>
      <c r="QRK27" s="449"/>
      <c r="QRM27" s="336"/>
      <c r="QRO27" s="449"/>
      <c r="QRQ27" s="336"/>
      <c r="QRS27" s="449"/>
      <c r="QRU27" s="336"/>
      <c r="QRW27" s="449"/>
      <c r="QRY27" s="336"/>
      <c r="QSA27" s="449"/>
      <c r="QSC27" s="336"/>
      <c r="QSE27" s="449"/>
      <c r="QSG27" s="336"/>
      <c r="QSI27" s="449"/>
      <c r="QSK27" s="336"/>
      <c r="QSM27" s="449"/>
      <c r="QSO27" s="336"/>
      <c r="QSQ27" s="449"/>
      <c r="QSS27" s="336"/>
      <c r="QSU27" s="449"/>
      <c r="QSW27" s="336"/>
      <c r="QSY27" s="449"/>
      <c r="QTA27" s="336"/>
      <c r="QTC27" s="449"/>
      <c r="QTE27" s="336"/>
      <c r="QTG27" s="449"/>
      <c r="QTI27" s="336"/>
      <c r="QTK27" s="449"/>
      <c r="QTM27" s="336"/>
      <c r="QTO27" s="449"/>
      <c r="QTQ27" s="336"/>
      <c r="QTS27" s="449"/>
      <c r="QTU27" s="336"/>
      <c r="QTW27" s="449"/>
      <c r="QTY27" s="336"/>
      <c r="QUA27" s="449"/>
      <c r="QUC27" s="336"/>
      <c r="QUE27" s="449"/>
      <c r="QUG27" s="336"/>
      <c r="QUI27" s="449"/>
      <c r="QUK27" s="336"/>
      <c r="QUM27" s="449"/>
      <c r="QUO27" s="336"/>
      <c r="QUQ27" s="449"/>
      <c r="QUS27" s="336"/>
      <c r="QUU27" s="449"/>
      <c r="QUW27" s="336"/>
      <c r="QUY27" s="449"/>
      <c r="QVA27" s="336"/>
      <c r="QVC27" s="449"/>
      <c r="QVE27" s="336"/>
      <c r="QVG27" s="449"/>
      <c r="QVI27" s="336"/>
      <c r="QVK27" s="449"/>
      <c r="QVM27" s="336"/>
      <c r="QVO27" s="449"/>
      <c r="QVQ27" s="336"/>
      <c r="QVS27" s="449"/>
      <c r="QVU27" s="336"/>
      <c r="QVW27" s="449"/>
      <c r="QVY27" s="336"/>
      <c r="QWA27" s="449"/>
      <c r="QWC27" s="336"/>
      <c r="QWE27" s="449"/>
      <c r="QWG27" s="336"/>
      <c r="QWI27" s="449"/>
      <c r="QWK27" s="336"/>
      <c r="QWM27" s="449"/>
      <c r="QWO27" s="336"/>
      <c r="QWQ27" s="449"/>
      <c r="QWS27" s="336"/>
      <c r="QWU27" s="449"/>
      <c r="QWW27" s="336"/>
      <c r="QWY27" s="449"/>
      <c r="QXA27" s="336"/>
      <c r="QXC27" s="449"/>
      <c r="QXE27" s="336"/>
      <c r="QXG27" s="449"/>
      <c r="QXI27" s="336"/>
      <c r="QXK27" s="449"/>
      <c r="QXM27" s="336"/>
      <c r="QXO27" s="449"/>
      <c r="QXQ27" s="336"/>
      <c r="QXS27" s="449"/>
      <c r="QXU27" s="336"/>
      <c r="QXW27" s="449"/>
      <c r="QXY27" s="336"/>
      <c r="QYA27" s="449"/>
      <c r="QYC27" s="336"/>
      <c r="QYE27" s="449"/>
      <c r="QYG27" s="336"/>
      <c r="QYI27" s="449"/>
      <c r="QYK27" s="336"/>
      <c r="QYM27" s="449"/>
      <c r="QYO27" s="336"/>
      <c r="QYQ27" s="449"/>
      <c r="QYS27" s="336"/>
      <c r="QYU27" s="449"/>
      <c r="QYW27" s="336"/>
      <c r="QYY27" s="449"/>
      <c r="QZA27" s="336"/>
      <c r="QZC27" s="449"/>
      <c r="QZE27" s="336"/>
      <c r="QZG27" s="449"/>
      <c r="QZI27" s="336"/>
      <c r="QZK27" s="449"/>
      <c r="QZM27" s="336"/>
      <c r="QZO27" s="449"/>
      <c r="QZQ27" s="336"/>
      <c r="QZS27" s="449"/>
      <c r="QZU27" s="336"/>
      <c r="QZW27" s="449"/>
      <c r="QZY27" s="336"/>
      <c r="RAA27" s="449"/>
      <c r="RAC27" s="336"/>
      <c r="RAE27" s="449"/>
      <c r="RAG27" s="336"/>
      <c r="RAI27" s="449"/>
      <c r="RAK27" s="336"/>
      <c r="RAM27" s="449"/>
      <c r="RAO27" s="336"/>
      <c r="RAQ27" s="449"/>
      <c r="RAS27" s="336"/>
      <c r="RAU27" s="449"/>
      <c r="RAW27" s="336"/>
      <c r="RAY27" s="449"/>
      <c r="RBA27" s="336"/>
      <c r="RBC27" s="449"/>
      <c r="RBE27" s="336"/>
      <c r="RBG27" s="449"/>
      <c r="RBI27" s="336"/>
      <c r="RBK27" s="449"/>
      <c r="RBM27" s="336"/>
      <c r="RBO27" s="449"/>
      <c r="RBQ27" s="336"/>
      <c r="RBS27" s="449"/>
      <c r="RBU27" s="336"/>
      <c r="RBW27" s="449"/>
      <c r="RBY27" s="336"/>
      <c r="RCA27" s="449"/>
      <c r="RCC27" s="336"/>
      <c r="RCE27" s="449"/>
      <c r="RCG27" s="336"/>
      <c r="RCI27" s="449"/>
      <c r="RCK27" s="336"/>
      <c r="RCM27" s="449"/>
      <c r="RCO27" s="336"/>
      <c r="RCQ27" s="449"/>
      <c r="RCS27" s="336"/>
      <c r="RCU27" s="449"/>
      <c r="RCW27" s="336"/>
      <c r="RCY27" s="449"/>
      <c r="RDA27" s="336"/>
      <c r="RDC27" s="449"/>
      <c r="RDE27" s="336"/>
      <c r="RDG27" s="449"/>
      <c r="RDI27" s="336"/>
      <c r="RDK27" s="449"/>
      <c r="RDM27" s="336"/>
      <c r="RDO27" s="449"/>
      <c r="RDQ27" s="336"/>
      <c r="RDS27" s="449"/>
      <c r="RDU27" s="336"/>
      <c r="RDW27" s="449"/>
      <c r="RDY27" s="336"/>
      <c r="REA27" s="449"/>
      <c r="REC27" s="336"/>
      <c r="REE27" s="449"/>
      <c r="REG27" s="336"/>
      <c r="REI27" s="449"/>
      <c r="REK27" s="336"/>
      <c r="REM27" s="449"/>
      <c r="REO27" s="336"/>
      <c r="REQ27" s="449"/>
      <c r="RES27" s="336"/>
      <c r="REU27" s="449"/>
      <c r="REW27" s="336"/>
      <c r="REY27" s="449"/>
      <c r="RFA27" s="336"/>
      <c r="RFC27" s="449"/>
      <c r="RFE27" s="336"/>
      <c r="RFG27" s="449"/>
      <c r="RFI27" s="336"/>
      <c r="RFK27" s="449"/>
      <c r="RFM27" s="336"/>
      <c r="RFO27" s="449"/>
      <c r="RFQ27" s="336"/>
      <c r="RFS27" s="449"/>
      <c r="RFU27" s="336"/>
      <c r="RFW27" s="449"/>
      <c r="RFY27" s="336"/>
      <c r="RGA27" s="449"/>
      <c r="RGC27" s="336"/>
      <c r="RGE27" s="449"/>
      <c r="RGG27" s="336"/>
      <c r="RGI27" s="449"/>
      <c r="RGK27" s="336"/>
      <c r="RGM27" s="449"/>
      <c r="RGO27" s="336"/>
      <c r="RGQ27" s="449"/>
      <c r="RGS27" s="336"/>
      <c r="RGU27" s="449"/>
      <c r="RGW27" s="336"/>
      <c r="RGY27" s="449"/>
      <c r="RHA27" s="336"/>
      <c r="RHC27" s="449"/>
      <c r="RHE27" s="336"/>
      <c r="RHG27" s="449"/>
      <c r="RHI27" s="336"/>
      <c r="RHK27" s="449"/>
      <c r="RHM27" s="336"/>
      <c r="RHO27" s="449"/>
      <c r="RHQ27" s="336"/>
      <c r="RHS27" s="449"/>
      <c r="RHU27" s="336"/>
      <c r="RHW27" s="449"/>
      <c r="RHY27" s="336"/>
      <c r="RIA27" s="449"/>
      <c r="RIC27" s="336"/>
      <c r="RIE27" s="449"/>
      <c r="RIG27" s="336"/>
      <c r="RII27" s="449"/>
      <c r="RIK27" s="336"/>
      <c r="RIM27" s="449"/>
      <c r="RIO27" s="336"/>
      <c r="RIQ27" s="449"/>
      <c r="RIS27" s="336"/>
      <c r="RIU27" s="449"/>
      <c r="RIW27" s="336"/>
      <c r="RIY27" s="449"/>
      <c r="RJA27" s="336"/>
      <c r="RJC27" s="449"/>
      <c r="RJE27" s="336"/>
      <c r="RJG27" s="449"/>
      <c r="RJI27" s="336"/>
      <c r="RJK27" s="449"/>
      <c r="RJM27" s="336"/>
      <c r="RJO27" s="449"/>
      <c r="RJQ27" s="336"/>
      <c r="RJS27" s="449"/>
      <c r="RJU27" s="336"/>
      <c r="RJW27" s="449"/>
      <c r="RJY27" s="336"/>
      <c r="RKA27" s="449"/>
      <c r="RKC27" s="336"/>
      <c r="RKE27" s="449"/>
      <c r="RKG27" s="336"/>
      <c r="RKI27" s="449"/>
      <c r="RKK27" s="336"/>
      <c r="RKM27" s="449"/>
      <c r="RKO27" s="336"/>
      <c r="RKQ27" s="449"/>
      <c r="RKS27" s="336"/>
      <c r="RKU27" s="449"/>
      <c r="RKW27" s="336"/>
      <c r="RKY27" s="449"/>
      <c r="RLA27" s="336"/>
      <c r="RLC27" s="449"/>
      <c r="RLE27" s="336"/>
      <c r="RLG27" s="449"/>
      <c r="RLI27" s="336"/>
      <c r="RLK27" s="449"/>
      <c r="RLM27" s="336"/>
      <c r="RLO27" s="449"/>
      <c r="RLQ27" s="336"/>
      <c r="RLS27" s="449"/>
      <c r="RLU27" s="336"/>
      <c r="RLW27" s="449"/>
      <c r="RLY27" s="336"/>
      <c r="RMA27" s="449"/>
      <c r="RMC27" s="336"/>
      <c r="RME27" s="449"/>
      <c r="RMG27" s="336"/>
      <c r="RMI27" s="449"/>
      <c r="RMK27" s="336"/>
      <c r="RMM27" s="449"/>
      <c r="RMO27" s="336"/>
      <c r="RMQ27" s="449"/>
      <c r="RMS27" s="336"/>
      <c r="RMU27" s="449"/>
      <c r="RMW27" s="336"/>
      <c r="RMY27" s="449"/>
      <c r="RNA27" s="336"/>
      <c r="RNC27" s="449"/>
      <c r="RNE27" s="336"/>
      <c r="RNG27" s="449"/>
      <c r="RNI27" s="336"/>
      <c r="RNK27" s="449"/>
      <c r="RNM27" s="336"/>
      <c r="RNO27" s="449"/>
      <c r="RNQ27" s="336"/>
      <c r="RNS27" s="449"/>
      <c r="RNU27" s="336"/>
      <c r="RNW27" s="449"/>
      <c r="RNY27" s="336"/>
      <c r="ROA27" s="449"/>
      <c r="ROC27" s="336"/>
      <c r="ROE27" s="449"/>
      <c r="ROG27" s="336"/>
      <c r="ROI27" s="449"/>
      <c r="ROK27" s="336"/>
      <c r="ROM27" s="449"/>
      <c r="ROO27" s="336"/>
      <c r="ROQ27" s="449"/>
      <c r="ROS27" s="336"/>
      <c r="ROU27" s="449"/>
      <c r="ROW27" s="336"/>
      <c r="ROY27" s="449"/>
      <c r="RPA27" s="336"/>
      <c r="RPC27" s="449"/>
      <c r="RPE27" s="336"/>
      <c r="RPG27" s="449"/>
      <c r="RPI27" s="336"/>
      <c r="RPK27" s="449"/>
      <c r="RPM27" s="336"/>
      <c r="RPO27" s="449"/>
      <c r="RPQ27" s="336"/>
      <c r="RPS27" s="449"/>
      <c r="RPU27" s="336"/>
      <c r="RPW27" s="449"/>
      <c r="RPY27" s="336"/>
      <c r="RQA27" s="449"/>
      <c r="RQC27" s="336"/>
      <c r="RQE27" s="449"/>
      <c r="RQG27" s="336"/>
      <c r="RQI27" s="449"/>
      <c r="RQK27" s="336"/>
      <c r="RQM27" s="449"/>
      <c r="RQO27" s="336"/>
      <c r="RQQ27" s="449"/>
      <c r="RQS27" s="336"/>
      <c r="RQU27" s="449"/>
      <c r="RQW27" s="336"/>
      <c r="RQY27" s="449"/>
      <c r="RRA27" s="336"/>
      <c r="RRC27" s="449"/>
      <c r="RRE27" s="336"/>
      <c r="RRG27" s="449"/>
      <c r="RRI27" s="336"/>
      <c r="RRK27" s="449"/>
      <c r="RRM27" s="336"/>
      <c r="RRO27" s="449"/>
      <c r="RRQ27" s="336"/>
      <c r="RRS27" s="449"/>
      <c r="RRU27" s="336"/>
      <c r="RRW27" s="449"/>
      <c r="RRY27" s="336"/>
      <c r="RSA27" s="449"/>
      <c r="RSC27" s="336"/>
      <c r="RSE27" s="449"/>
      <c r="RSG27" s="336"/>
      <c r="RSI27" s="449"/>
      <c r="RSK27" s="336"/>
      <c r="RSM27" s="449"/>
      <c r="RSO27" s="336"/>
      <c r="RSQ27" s="449"/>
      <c r="RSS27" s="336"/>
      <c r="RSU27" s="449"/>
      <c r="RSW27" s="336"/>
      <c r="RSY27" s="449"/>
      <c r="RTA27" s="336"/>
      <c r="RTC27" s="449"/>
      <c r="RTE27" s="336"/>
      <c r="RTG27" s="449"/>
      <c r="RTI27" s="336"/>
      <c r="RTK27" s="449"/>
      <c r="RTM27" s="336"/>
      <c r="RTO27" s="449"/>
      <c r="RTQ27" s="336"/>
      <c r="RTS27" s="449"/>
      <c r="RTU27" s="336"/>
      <c r="RTW27" s="449"/>
      <c r="RTY27" s="336"/>
      <c r="RUA27" s="449"/>
      <c r="RUC27" s="336"/>
      <c r="RUE27" s="449"/>
      <c r="RUG27" s="336"/>
      <c r="RUI27" s="449"/>
      <c r="RUK27" s="336"/>
      <c r="RUM27" s="449"/>
      <c r="RUO27" s="336"/>
      <c r="RUQ27" s="449"/>
      <c r="RUS27" s="336"/>
      <c r="RUU27" s="449"/>
      <c r="RUW27" s="336"/>
      <c r="RUY27" s="449"/>
      <c r="RVA27" s="336"/>
      <c r="RVC27" s="449"/>
      <c r="RVE27" s="336"/>
      <c r="RVG27" s="449"/>
      <c r="RVI27" s="336"/>
      <c r="RVK27" s="449"/>
      <c r="RVM27" s="336"/>
      <c r="RVO27" s="449"/>
      <c r="RVQ27" s="336"/>
      <c r="RVS27" s="449"/>
      <c r="RVU27" s="336"/>
      <c r="RVW27" s="449"/>
      <c r="RVY27" s="336"/>
      <c r="RWA27" s="449"/>
      <c r="RWC27" s="336"/>
      <c r="RWE27" s="449"/>
      <c r="RWG27" s="336"/>
      <c r="RWI27" s="449"/>
      <c r="RWK27" s="336"/>
      <c r="RWM27" s="449"/>
      <c r="RWO27" s="336"/>
      <c r="RWQ27" s="449"/>
      <c r="RWS27" s="336"/>
      <c r="RWU27" s="449"/>
      <c r="RWW27" s="336"/>
      <c r="RWY27" s="449"/>
      <c r="RXA27" s="336"/>
      <c r="RXC27" s="449"/>
      <c r="RXE27" s="336"/>
      <c r="RXG27" s="449"/>
      <c r="RXI27" s="336"/>
      <c r="RXK27" s="449"/>
      <c r="RXM27" s="336"/>
      <c r="RXO27" s="449"/>
      <c r="RXQ27" s="336"/>
      <c r="RXS27" s="449"/>
      <c r="RXU27" s="336"/>
      <c r="RXW27" s="449"/>
      <c r="RXY27" s="336"/>
      <c r="RYA27" s="449"/>
      <c r="RYC27" s="336"/>
      <c r="RYE27" s="449"/>
      <c r="RYG27" s="336"/>
      <c r="RYI27" s="449"/>
      <c r="RYK27" s="336"/>
      <c r="RYM27" s="449"/>
      <c r="RYO27" s="336"/>
      <c r="RYQ27" s="449"/>
      <c r="RYS27" s="336"/>
      <c r="RYU27" s="449"/>
      <c r="RYW27" s="336"/>
      <c r="RYY27" s="449"/>
      <c r="RZA27" s="336"/>
      <c r="RZC27" s="449"/>
      <c r="RZE27" s="336"/>
      <c r="RZG27" s="449"/>
      <c r="RZI27" s="336"/>
      <c r="RZK27" s="449"/>
      <c r="RZM27" s="336"/>
      <c r="RZO27" s="449"/>
      <c r="RZQ27" s="336"/>
      <c r="RZS27" s="449"/>
      <c r="RZU27" s="336"/>
      <c r="RZW27" s="449"/>
      <c r="RZY27" s="336"/>
      <c r="SAA27" s="449"/>
      <c r="SAC27" s="336"/>
      <c r="SAE27" s="449"/>
      <c r="SAG27" s="336"/>
      <c r="SAI27" s="449"/>
      <c r="SAK27" s="336"/>
      <c r="SAM27" s="449"/>
      <c r="SAO27" s="336"/>
      <c r="SAQ27" s="449"/>
      <c r="SAS27" s="336"/>
      <c r="SAU27" s="449"/>
      <c r="SAW27" s="336"/>
      <c r="SAY27" s="449"/>
      <c r="SBA27" s="336"/>
      <c r="SBC27" s="449"/>
      <c r="SBE27" s="336"/>
      <c r="SBG27" s="449"/>
      <c r="SBI27" s="336"/>
      <c r="SBK27" s="449"/>
      <c r="SBM27" s="336"/>
      <c r="SBO27" s="449"/>
      <c r="SBQ27" s="336"/>
      <c r="SBS27" s="449"/>
      <c r="SBU27" s="336"/>
      <c r="SBW27" s="449"/>
      <c r="SBY27" s="336"/>
      <c r="SCA27" s="449"/>
      <c r="SCC27" s="336"/>
      <c r="SCE27" s="449"/>
      <c r="SCG27" s="336"/>
      <c r="SCI27" s="449"/>
      <c r="SCK27" s="336"/>
      <c r="SCM27" s="449"/>
      <c r="SCO27" s="336"/>
      <c r="SCQ27" s="449"/>
      <c r="SCS27" s="336"/>
      <c r="SCU27" s="449"/>
      <c r="SCW27" s="336"/>
      <c r="SCY27" s="449"/>
      <c r="SDA27" s="336"/>
      <c r="SDC27" s="449"/>
      <c r="SDE27" s="336"/>
      <c r="SDG27" s="449"/>
      <c r="SDI27" s="336"/>
      <c r="SDK27" s="449"/>
      <c r="SDM27" s="336"/>
      <c r="SDO27" s="449"/>
      <c r="SDQ27" s="336"/>
      <c r="SDS27" s="449"/>
      <c r="SDU27" s="336"/>
      <c r="SDW27" s="449"/>
      <c r="SDY27" s="336"/>
      <c r="SEA27" s="449"/>
      <c r="SEC27" s="336"/>
      <c r="SEE27" s="449"/>
      <c r="SEG27" s="336"/>
      <c r="SEI27" s="449"/>
      <c r="SEK27" s="336"/>
      <c r="SEM27" s="449"/>
      <c r="SEO27" s="336"/>
      <c r="SEQ27" s="449"/>
      <c r="SES27" s="336"/>
      <c r="SEU27" s="449"/>
      <c r="SEW27" s="336"/>
      <c r="SEY27" s="449"/>
      <c r="SFA27" s="336"/>
      <c r="SFC27" s="449"/>
      <c r="SFE27" s="336"/>
      <c r="SFG27" s="449"/>
      <c r="SFI27" s="336"/>
      <c r="SFK27" s="449"/>
      <c r="SFM27" s="336"/>
      <c r="SFO27" s="449"/>
      <c r="SFQ27" s="336"/>
      <c r="SFS27" s="449"/>
      <c r="SFU27" s="336"/>
      <c r="SFW27" s="449"/>
      <c r="SFY27" s="336"/>
      <c r="SGA27" s="449"/>
      <c r="SGC27" s="336"/>
      <c r="SGE27" s="449"/>
      <c r="SGG27" s="336"/>
      <c r="SGI27" s="449"/>
      <c r="SGK27" s="336"/>
      <c r="SGM27" s="449"/>
      <c r="SGO27" s="336"/>
      <c r="SGQ27" s="449"/>
      <c r="SGS27" s="336"/>
      <c r="SGU27" s="449"/>
      <c r="SGW27" s="336"/>
      <c r="SGY27" s="449"/>
      <c r="SHA27" s="336"/>
      <c r="SHC27" s="449"/>
      <c r="SHE27" s="336"/>
      <c r="SHG27" s="449"/>
      <c r="SHI27" s="336"/>
      <c r="SHK27" s="449"/>
      <c r="SHM27" s="336"/>
      <c r="SHO27" s="449"/>
      <c r="SHQ27" s="336"/>
      <c r="SHS27" s="449"/>
      <c r="SHU27" s="336"/>
      <c r="SHW27" s="449"/>
      <c r="SHY27" s="336"/>
      <c r="SIA27" s="449"/>
      <c r="SIC27" s="336"/>
      <c r="SIE27" s="449"/>
      <c r="SIG27" s="336"/>
      <c r="SII27" s="449"/>
      <c r="SIK27" s="336"/>
      <c r="SIM27" s="449"/>
      <c r="SIO27" s="336"/>
      <c r="SIQ27" s="449"/>
      <c r="SIS27" s="336"/>
      <c r="SIU27" s="449"/>
      <c r="SIW27" s="336"/>
      <c r="SIY27" s="449"/>
      <c r="SJA27" s="336"/>
      <c r="SJC27" s="449"/>
      <c r="SJE27" s="336"/>
      <c r="SJG27" s="449"/>
      <c r="SJI27" s="336"/>
      <c r="SJK27" s="449"/>
      <c r="SJM27" s="336"/>
      <c r="SJO27" s="449"/>
      <c r="SJQ27" s="336"/>
      <c r="SJS27" s="449"/>
      <c r="SJU27" s="336"/>
      <c r="SJW27" s="449"/>
      <c r="SJY27" s="336"/>
      <c r="SKA27" s="449"/>
      <c r="SKC27" s="336"/>
      <c r="SKE27" s="449"/>
      <c r="SKG27" s="336"/>
      <c r="SKI27" s="449"/>
      <c r="SKK27" s="336"/>
      <c r="SKM27" s="449"/>
      <c r="SKO27" s="336"/>
      <c r="SKQ27" s="449"/>
      <c r="SKS27" s="336"/>
      <c r="SKU27" s="449"/>
      <c r="SKW27" s="336"/>
      <c r="SKY27" s="449"/>
      <c r="SLA27" s="336"/>
      <c r="SLC27" s="449"/>
      <c r="SLE27" s="336"/>
      <c r="SLG27" s="449"/>
      <c r="SLI27" s="336"/>
      <c r="SLK27" s="449"/>
      <c r="SLM27" s="336"/>
      <c r="SLO27" s="449"/>
      <c r="SLQ27" s="336"/>
      <c r="SLS27" s="449"/>
      <c r="SLU27" s="336"/>
      <c r="SLW27" s="449"/>
      <c r="SLY27" s="336"/>
      <c r="SMA27" s="449"/>
      <c r="SMC27" s="336"/>
      <c r="SME27" s="449"/>
      <c r="SMG27" s="336"/>
      <c r="SMI27" s="449"/>
      <c r="SMK27" s="336"/>
      <c r="SMM27" s="449"/>
      <c r="SMO27" s="336"/>
      <c r="SMQ27" s="449"/>
      <c r="SMS27" s="336"/>
      <c r="SMU27" s="449"/>
      <c r="SMW27" s="336"/>
      <c r="SMY27" s="449"/>
      <c r="SNA27" s="336"/>
      <c r="SNC27" s="449"/>
      <c r="SNE27" s="336"/>
      <c r="SNG27" s="449"/>
      <c r="SNI27" s="336"/>
      <c r="SNK27" s="449"/>
      <c r="SNM27" s="336"/>
      <c r="SNO27" s="449"/>
      <c r="SNQ27" s="336"/>
      <c r="SNS27" s="449"/>
      <c r="SNU27" s="336"/>
      <c r="SNW27" s="449"/>
      <c r="SNY27" s="336"/>
      <c r="SOA27" s="449"/>
      <c r="SOC27" s="336"/>
      <c r="SOE27" s="449"/>
      <c r="SOG27" s="336"/>
      <c r="SOI27" s="449"/>
      <c r="SOK27" s="336"/>
      <c r="SOM27" s="449"/>
      <c r="SOO27" s="336"/>
      <c r="SOQ27" s="449"/>
      <c r="SOS27" s="336"/>
      <c r="SOU27" s="449"/>
      <c r="SOW27" s="336"/>
      <c r="SOY27" s="449"/>
      <c r="SPA27" s="336"/>
      <c r="SPC27" s="449"/>
      <c r="SPE27" s="336"/>
      <c r="SPG27" s="449"/>
      <c r="SPI27" s="336"/>
      <c r="SPK27" s="449"/>
      <c r="SPM27" s="336"/>
      <c r="SPO27" s="449"/>
      <c r="SPQ27" s="336"/>
      <c r="SPS27" s="449"/>
      <c r="SPU27" s="336"/>
      <c r="SPW27" s="449"/>
      <c r="SPY27" s="336"/>
      <c r="SQA27" s="449"/>
      <c r="SQC27" s="336"/>
      <c r="SQE27" s="449"/>
      <c r="SQG27" s="336"/>
      <c r="SQI27" s="449"/>
      <c r="SQK27" s="336"/>
      <c r="SQM27" s="449"/>
      <c r="SQO27" s="336"/>
      <c r="SQQ27" s="449"/>
      <c r="SQS27" s="336"/>
      <c r="SQU27" s="449"/>
      <c r="SQW27" s="336"/>
      <c r="SQY27" s="449"/>
      <c r="SRA27" s="336"/>
      <c r="SRC27" s="449"/>
      <c r="SRE27" s="336"/>
      <c r="SRG27" s="449"/>
      <c r="SRI27" s="336"/>
      <c r="SRK27" s="449"/>
      <c r="SRM27" s="336"/>
      <c r="SRO27" s="449"/>
      <c r="SRQ27" s="336"/>
      <c r="SRS27" s="449"/>
      <c r="SRU27" s="336"/>
      <c r="SRW27" s="449"/>
      <c r="SRY27" s="336"/>
      <c r="SSA27" s="449"/>
      <c r="SSC27" s="336"/>
      <c r="SSE27" s="449"/>
      <c r="SSG27" s="336"/>
      <c r="SSI27" s="449"/>
      <c r="SSK27" s="336"/>
      <c r="SSM27" s="449"/>
      <c r="SSO27" s="336"/>
      <c r="SSQ27" s="449"/>
      <c r="SSS27" s="336"/>
      <c r="SSU27" s="449"/>
      <c r="SSW27" s="336"/>
      <c r="SSY27" s="449"/>
      <c r="STA27" s="336"/>
      <c r="STC27" s="449"/>
      <c r="STE27" s="336"/>
      <c r="STG27" s="449"/>
      <c r="STI27" s="336"/>
      <c r="STK27" s="449"/>
      <c r="STM27" s="336"/>
      <c r="STO27" s="449"/>
      <c r="STQ27" s="336"/>
      <c r="STS27" s="449"/>
      <c r="STU27" s="336"/>
      <c r="STW27" s="449"/>
      <c r="STY27" s="336"/>
      <c r="SUA27" s="449"/>
      <c r="SUC27" s="336"/>
      <c r="SUE27" s="449"/>
      <c r="SUG27" s="336"/>
      <c r="SUI27" s="449"/>
      <c r="SUK27" s="336"/>
      <c r="SUM27" s="449"/>
      <c r="SUO27" s="336"/>
      <c r="SUQ27" s="449"/>
      <c r="SUS27" s="336"/>
      <c r="SUU27" s="449"/>
      <c r="SUW27" s="336"/>
      <c r="SUY27" s="449"/>
      <c r="SVA27" s="336"/>
      <c r="SVC27" s="449"/>
      <c r="SVE27" s="336"/>
      <c r="SVG27" s="449"/>
      <c r="SVI27" s="336"/>
      <c r="SVK27" s="449"/>
      <c r="SVM27" s="336"/>
      <c r="SVO27" s="449"/>
      <c r="SVQ27" s="336"/>
      <c r="SVS27" s="449"/>
      <c r="SVU27" s="336"/>
      <c r="SVW27" s="449"/>
      <c r="SVY27" s="336"/>
      <c r="SWA27" s="449"/>
      <c r="SWC27" s="336"/>
      <c r="SWE27" s="449"/>
      <c r="SWG27" s="336"/>
      <c r="SWI27" s="449"/>
      <c r="SWK27" s="336"/>
      <c r="SWM27" s="449"/>
      <c r="SWO27" s="336"/>
      <c r="SWQ27" s="449"/>
      <c r="SWS27" s="336"/>
      <c r="SWU27" s="449"/>
      <c r="SWW27" s="336"/>
      <c r="SWY27" s="449"/>
      <c r="SXA27" s="336"/>
      <c r="SXC27" s="449"/>
      <c r="SXE27" s="336"/>
      <c r="SXG27" s="449"/>
      <c r="SXI27" s="336"/>
      <c r="SXK27" s="449"/>
      <c r="SXM27" s="336"/>
      <c r="SXO27" s="449"/>
      <c r="SXQ27" s="336"/>
      <c r="SXS27" s="449"/>
      <c r="SXU27" s="336"/>
      <c r="SXW27" s="449"/>
      <c r="SXY27" s="336"/>
      <c r="SYA27" s="449"/>
      <c r="SYC27" s="336"/>
      <c r="SYE27" s="449"/>
      <c r="SYG27" s="336"/>
      <c r="SYI27" s="449"/>
      <c r="SYK27" s="336"/>
      <c r="SYM27" s="449"/>
      <c r="SYO27" s="336"/>
      <c r="SYQ27" s="449"/>
      <c r="SYS27" s="336"/>
      <c r="SYU27" s="449"/>
      <c r="SYW27" s="336"/>
      <c r="SYY27" s="449"/>
      <c r="SZA27" s="336"/>
      <c r="SZC27" s="449"/>
      <c r="SZE27" s="336"/>
      <c r="SZG27" s="449"/>
      <c r="SZI27" s="336"/>
      <c r="SZK27" s="449"/>
      <c r="SZM27" s="336"/>
      <c r="SZO27" s="449"/>
      <c r="SZQ27" s="336"/>
      <c r="SZS27" s="449"/>
      <c r="SZU27" s="336"/>
      <c r="SZW27" s="449"/>
      <c r="SZY27" s="336"/>
      <c r="TAA27" s="449"/>
      <c r="TAC27" s="336"/>
      <c r="TAE27" s="449"/>
      <c r="TAG27" s="336"/>
      <c r="TAI27" s="449"/>
      <c r="TAK27" s="336"/>
      <c r="TAM27" s="449"/>
      <c r="TAO27" s="336"/>
      <c r="TAQ27" s="449"/>
      <c r="TAS27" s="336"/>
      <c r="TAU27" s="449"/>
      <c r="TAW27" s="336"/>
      <c r="TAY27" s="449"/>
      <c r="TBA27" s="336"/>
      <c r="TBC27" s="449"/>
      <c r="TBE27" s="336"/>
      <c r="TBG27" s="449"/>
      <c r="TBI27" s="336"/>
      <c r="TBK27" s="449"/>
      <c r="TBM27" s="336"/>
      <c r="TBO27" s="449"/>
      <c r="TBQ27" s="336"/>
      <c r="TBS27" s="449"/>
      <c r="TBU27" s="336"/>
      <c r="TBW27" s="449"/>
      <c r="TBY27" s="336"/>
      <c r="TCA27" s="449"/>
      <c r="TCC27" s="336"/>
      <c r="TCE27" s="449"/>
      <c r="TCG27" s="336"/>
      <c r="TCI27" s="449"/>
      <c r="TCK27" s="336"/>
      <c r="TCM27" s="449"/>
      <c r="TCO27" s="336"/>
      <c r="TCQ27" s="449"/>
      <c r="TCS27" s="336"/>
      <c r="TCU27" s="449"/>
      <c r="TCW27" s="336"/>
      <c r="TCY27" s="449"/>
      <c r="TDA27" s="336"/>
      <c r="TDC27" s="449"/>
      <c r="TDE27" s="336"/>
      <c r="TDG27" s="449"/>
      <c r="TDI27" s="336"/>
      <c r="TDK27" s="449"/>
      <c r="TDM27" s="336"/>
      <c r="TDO27" s="449"/>
      <c r="TDQ27" s="336"/>
      <c r="TDS27" s="449"/>
      <c r="TDU27" s="336"/>
      <c r="TDW27" s="449"/>
      <c r="TDY27" s="336"/>
      <c r="TEA27" s="449"/>
      <c r="TEC27" s="336"/>
      <c r="TEE27" s="449"/>
      <c r="TEG27" s="336"/>
      <c r="TEI27" s="449"/>
      <c r="TEK27" s="336"/>
      <c r="TEM27" s="449"/>
      <c r="TEO27" s="336"/>
      <c r="TEQ27" s="449"/>
      <c r="TES27" s="336"/>
      <c r="TEU27" s="449"/>
      <c r="TEW27" s="336"/>
      <c r="TEY27" s="449"/>
      <c r="TFA27" s="336"/>
      <c r="TFC27" s="449"/>
      <c r="TFE27" s="336"/>
      <c r="TFG27" s="449"/>
      <c r="TFI27" s="336"/>
      <c r="TFK27" s="449"/>
      <c r="TFM27" s="336"/>
      <c r="TFO27" s="449"/>
      <c r="TFQ27" s="336"/>
      <c r="TFS27" s="449"/>
      <c r="TFU27" s="336"/>
      <c r="TFW27" s="449"/>
      <c r="TFY27" s="336"/>
      <c r="TGA27" s="449"/>
      <c r="TGC27" s="336"/>
      <c r="TGE27" s="449"/>
      <c r="TGG27" s="336"/>
      <c r="TGI27" s="449"/>
      <c r="TGK27" s="336"/>
      <c r="TGM27" s="449"/>
      <c r="TGO27" s="336"/>
      <c r="TGQ27" s="449"/>
      <c r="TGS27" s="336"/>
      <c r="TGU27" s="449"/>
      <c r="TGW27" s="336"/>
      <c r="TGY27" s="449"/>
      <c r="THA27" s="336"/>
      <c r="THC27" s="449"/>
      <c r="THE27" s="336"/>
      <c r="THG27" s="449"/>
      <c r="THI27" s="336"/>
      <c r="THK27" s="449"/>
      <c r="THM27" s="336"/>
      <c r="THO27" s="449"/>
      <c r="THQ27" s="336"/>
      <c r="THS27" s="449"/>
      <c r="THU27" s="336"/>
      <c r="THW27" s="449"/>
      <c r="THY27" s="336"/>
      <c r="TIA27" s="449"/>
      <c r="TIC27" s="336"/>
      <c r="TIE27" s="449"/>
      <c r="TIG27" s="336"/>
      <c r="TII27" s="449"/>
      <c r="TIK27" s="336"/>
      <c r="TIM27" s="449"/>
      <c r="TIO27" s="336"/>
      <c r="TIQ27" s="449"/>
      <c r="TIS27" s="336"/>
      <c r="TIU27" s="449"/>
      <c r="TIW27" s="336"/>
      <c r="TIY27" s="449"/>
      <c r="TJA27" s="336"/>
      <c r="TJC27" s="449"/>
      <c r="TJE27" s="336"/>
      <c r="TJG27" s="449"/>
      <c r="TJI27" s="336"/>
      <c r="TJK27" s="449"/>
      <c r="TJM27" s="336"/>
      <c r="TJO27" s="449"/>
      <c r="TJQ27" s="336"/>
      <c r="TJS27" s="449"/>
      <c r="TJU27" s="336"/>
      <c r="TJW27" s="449"/>
      <c r="TJY27" s="336"/>
      <c r="TKA27" s="449"/>
      <c r="TKC27" s="336"/>
      <c r="TKE27" s="449"/>
      <c r="TKG27" s="336"/>
      <c r="TKI27" s="449"/>
      <c r="TKK27" s="336"/>
      <c r="TKM27" s="449"/>
      <c r="TKO27" s="336"/>
      <c r="TKQ27" s="449"/>
      <c r="TKS27" s="336"/>
      <c r="TKU27" s="449"/>
      <c r="TKW27" s="336"/>
      <c r="TKY27" s="449"/>
      <c r="TLA27" s="336"/>
      <c r="TLC27" s="449"/>
      <c r="TLE27" s="336"/>
      <c r="TLG27" s="449"/>
      <c r="TLI27" s="336"/>
      <c r="TLK27" s="449"/>
      <c r="TLM27" s="336"/>
      <c r="TLO27" s="449"/>
      <c r="TLQ27" s="336"/>
      <c r="TLS27" s="449"/>
      <c r="TLU27" s="336"/>
      <c r="TLW27" s="449"/>
      <c r="TLY27" s="336"/>
      <c r="TMA27" s="449"/>
      <c r="TMC27" s="336"/>
      <c r="TME27" s="449"/>
      <c r="TMG27" s="336"/>
      <c r="TMI27" s="449"/>
      <c r="TMK27" s="336"/>
      <c r="TMM27" s="449"/>
      <c r="TMO27" s="336"/>
      <c r="TMQ27" s="449"/>
      <c r="TMS27" s="336"/>
      <c r="TMU27" s="449"/>
      <c r="TMW27" s="336"/>
      <c r="TMY27" s="449"/>
      <c r="TNA27" s="336"/>
      <c r="TNC27" s="449"/>
      <c r="TNE27" s="336"/>
      <c r="TNG27" s="449"/>
      <c r="TNI27" s="336"/>
      <c r="TNK27" s="449"/>
      <c r="TNM27" s="336"/>
      <c r="TNO27" s="449"/>
      <c r="TNQ27" s="336"/>
      <c r="TNS27" s="449"/>
      <c r="TNU27" s="336"/>
      <c r="TNW27" s="449"/>
      <c r="TNY27" s="336"/>
      <c r="TOA27" s="449"/>
      <c r="TOC27" s="336"/>
      <c r="TOE27" s="449"/>
      <c r="TOG27" s="336"/>
      <c r="TOI27" s="449"/>
      <c r="TOK27" s="336"/>
      <c r="TOM27" s="449"/>
      <c r="TOO27" s="336"/>
      <c r="TOQ27" s="449"/>
      <c r="TOS27" s="336"/>
      <c r="TOU27" s="449"/>
      <c r="TOW27" s="336"/>
      <c r="TOY27" s="449"/>
      <c r="TPA27" s="336"/>
      <c r="TPC27" s="449"/>
      <c r="TPE27" s="336"/>
      <c r="TPG27" s="449"/>
      <c r="TPI27" s="336"/>
      <c r="TPK27" s="449"/>
      <c r="TPM27" s="336"/>
      <c r="TPO27" s="449"/>
      <c r="TPQ27" s="336"/>
      <c r="TPS27" s="449"/>
      <c r="TPU27" s="336"/>
      <c r="TPW27" s="449"/>
      <c r="TPY27" s="336"/>
      <c r="TQA27" s="449"/>
      <c r="TQC27" s="336"/>
      <c r="TQE27" s="449"/>
      <c r="TQG27" s="336"/>
      <c r="TQI27" s="449"/>
      <c r="TQK27" s="336"/>
      <c r="TQM27" s="449"/>
      <c r="TQO27" s="336"/>
      <c r="TQQ27" s="449"/>
      <c r="TQS27" s="336"/>
      <c r="TQU27" s="449"/>
      <c r="TQW27" s="336"/>
      <c r="TQY27" s="449"/>
      <c r="TRA27" s="336"/>
      <c r="TRC27" s="449"/>
      <c r="TRE27" s="336"/>
      <c r="TRG27" s="449"/>
      <c r="TRI27" s="336"/>
      <c r="TRK27" s="449"/>
      <c r="TRM27" s="336"/>
      <c r="TRO27" s="449"/>
      <c r="TRQ27" s="336"/>
      <c r="TRS27" s="449"/>
      <c r="TRU27" s="336"/>
      <c r="TRW27" s="449"/>
      <c r="TRY27" s="336"/>
      <c r="TSA27" s="449"/>
      <c r="TSC27" s="336"/>
      <c r="TSE27" s="449"/>
      <c r="TSG27" s="336"/>
      <c r="TSI27" s="449"/>
      <c r="TSK27" s="336"/>
      <c r="TSM27" s="449"/>
      <c r="TSO27" s="336"/>
      <c r="TSQ27" s="449"/>
      <c r="TSS27" s="336"/>
      <c r="TSU27" s="449"/>
      <c r="TSW27" s="336"/>
      <c r="TSY27" s="449"/>
      <c r="TTA27" s="336"/>
      <c r="TTC27" s="449"/>
      <c r="TTE27" s="336"/>
      <c r="TTG27" s="449"/>
      <c r="TTI27" s="336"/>
      <c r="TTK27" s="449"/>
      <c r="TTM27" s="336"/>
      <c r="TTO27" s="449"/>
      <c r="TTQ27" s="336"/>
      <c r="TTS27" s="449"/>
      <c r="TTU27" s="336"/>
      <c r="TTW27" s="449"/>
      <c r="TTY27" s="336"/>
      <c r="TUA27" s="449"/>
      <c r="TUC27" s="336"/>
      <c r="TUE27" s="449"/>
      <c r="TUG27" s="336"/>
      <c r="TUI27" s="449"/>
      <c r="TUK27" s="336"/>
      <c r="TUM27" s="449"/>
      <c r="TUO27" s="336"/>
      <c r="TUQ27" s="449"/>
      <c r="TUS27" s="336"/>
      <c r="TUU27" s="449"/>
      <c r="TUW27" s="336"/>
      <c r="TUY27" s="449"/>
      <c r="TVA27" s="336"/>
      <c r="TVC27" s="449"/>
      <c r="TVE27" s="336"/>
      <c r="TVG27" s="449"/>
      <c r="TVI27" s="336"/>
      <c r="TVK27" s="449"/>
      <c r="TVM27" s="336"/>
      <c r="TVO27" s="449"/>
      <c r="TVQ27" s="336"/>
      <c r="TVS27" s="449"/>
      <c r="TVU27" s="336"/>
      <c r="TVW27" s="449"/>
      <c r="TVY27" s="336"/>
      <c r="TWA27" s="449"/>
      <c r="TWC27" s="336"/>
      <c r="TWE27" s="449"/>
      <c r="TWG27" s="336"/>
      <c r="TWI27" s="449"/>
      <c r="TWK27" s="336"/>
      <c r="TWM27" s="449"/>
      <c r="TWO27" s="336"/>
      <c r="TWQ27" s="449"/>
      <c r="TWS27" s="336"/>
      <c r="TWU27" s="449"/>
      <c r="TWW27" s="336"/>
      <c r="TWY27" s="449"/>
      <c r="TXA27" s="336"/>
      <c r="TXC27" s="449"/>
      <c r="TXE27" s="336"/>
      <c r="TXG27" s="449"/>
      <c r="TXI27" s="336"/>
      <c r="TXK27" s="449"/>
      <c r="TXM27" s="336"/>
      <c r="TXO27" s="449"/>
      <c r="TXQ27" s="336"/>
      <c r="TXS27" s="449"/>
      <c r="TXU27" s="336"/>
      <c r="TXW27" s="449"/>
      <c r="TXY27" s="336"/>
      <c r="TYA27" s="449"/>
      <c r="TYC27" s="336"/>
      <c r="TYE27" s="449"/>
      <c r="TYG27" s="336"/>
      <c r="TYI27" s="449"/>
      <c r="TYK27" s="336"/>
      <c r="TYM27" s="449"/>
      <c r="TYO27" s="336"/>
      <c r="TYQ27" s="449"/>
      <c r="TYS27" s="336"/>
      <c r="TYU27" s="449"/>
      <c r="TYW27" s="336"/>
      <c r="TYY27" s="449"/>
      <c r="TZA27" s="336"/>
      <c r="TZC27" s="449"/>
      <c r="TZE27" s="336"/>
      <c r="TZG27" s="449"/>
      <c r="TZI27" s="336"/>
      <c r="TZK27" s="449"/>
      <c r="TZM27" s="336"/>
      <c r="TZO27" s="449"/>
      <c r="TZQ27" s="336"/>
      <c r="TZS27" s="449"/>
      <c r="TZU27" s="336"/>
      <c r="TZW27" s="449"/>
      <c r="TZY27" s="336"/>
      <c r="UAA27" s="449"/>
      <c r="UAC27" s="336"/>
      <c r="UAE27" s="449"/>
      <c r="UAG27" s="336"/>
      <c r="UAI27" s="449"/>
      <c r="UAK27" s="336"/>
      <c r="UAM27" s="449"/>
      <c r="UAO27" s="336"/>
      <c r="UAQ27" s="449"/>
      <c r="UAS27" s="336"/>
      <c r="UAU27" s="449"/>
      <c r="UAW27" s="336"/>
      <c r="UAY27" s="449"/>
      <c r="UBA27" s="336"/>
      <c r="UBC27" s="449"/>
      <c r="UBE27" s="336"/>
      <c r="UBG27" s="449"/>
      <c r="UBI27" s="336"/>
      <c r="UBK27" s="449"/>
      <c r="UBM27" s="336"/>
      <c r="UBO27" s="449"/>
      <c r="UBQ27" s="336"/>
      <c r="UBS27" s="449"/>
      <c r="UBU27" s="336"/>
      <c r="UBW27" s="449"/>
      <c r="UBY27" s="336"/>
      <c r="UCA27" s="449"/>
      <c r="UCC27" s="336"/>
      <c r="UCE27" s="449"/>
      <c r="UCG27" s="336"/>
      <c r="UCI27" s="449"/>
      <c r="UCK27" s="336"/>
      <c r="UCM27" s="449"/>
      <c r="UCO27" s="336"/>
      <c r="UCQ27" s="449"/>
      <c r="UCS27" s="336"/>
      <c r="UCU27" s="449"/>
      <c r="UCW27" s="336"/>
      <c r="UCY27" s="449"/>
      <c r="UDA27" s="336"/>
      <c r="UDC27" s="449"/>
      <c r="UDE27" s="336"/>
      <c r="UDG27" s="449"/>
      <c r="UDI27" s="336"/>
      <c r="UDK27" s="449"/>
      <c r="UDM27" s="336"/>
      <c r="UDO27" s="449"/>
      <c r="UDQ27" s="336"/>
      <c r="UDS27" s="449"/>
      <c r="UDU27" s="336"/>
      <c r="UDW27" s="449"/>
      <c r="UDY27" s="336"/>
      <c r="UEA27" s="449"/>
      <c r="UEC27" s="336"/>
      <c r="UEE27" s="449"/>
      <c r="UEG27" s="336"/>
      <c r="UEI27" s="449"/>
      <c r="UEK27" s="336"/>
      <c r="UEM27" s="449"/>
      <c r="UEO27" s="336"/>
      <c r="UEQ27" s="449"/>
      <c r="UES27" s="336"/>
      <c r="UEU27" s="449"/>
      <c r="UEW27" s="336"/>
      <c r="UEY27" s="449"/>
      <c r="UFA27" s="336"/>
      <c r="UFC27" s="449"/>
      <c r="UFE27" s="336"/>
      <c r="UFG27" s="449"/>
      <c r="UFI27" s="336"/>
      <c r="UFK27" s="449"/>
      <c r="UFM27" s="336"/>
      <c r="UFO27" s="449"/>
      <c r="UFQ27" s="336"/>
      <c r="UFS27" s="449"/>
      <c r="UFU27" s="336"/>
      <c r="UFW27" s="449"/>
      <c r="UFY27" s="336"/>
      <c r="UGA27" s="449"/>
      <c r="UGC27" s="336"/>
      <c r="UGE27" s="449"/>
      <c r="UGG27" s="336"/>
      <c r="UGI27" s="449"/>
      <c r="UGK27" s="336"/>
      <c r="UGM27" s="449"/>
      <c r="UGO27" s="336"/>
      <c r="UGQ27" s="449"/>
      <c r="UGS27" s="336"/>
      <c r="UGU27" s="449"/>
      <c r="UGW27" s="336"/>
      <c r="UGY27" s="449"/>
      <c r="UHA27" s="336"/>
      <c r="UHC27" s="449"/>
      <c r="UHE27" s="336"/>
      <c r="UHG27" s="449"/>
      <c r="UHI27" s="336"/>
      <c r="UHK27" s="449"/>
      <c r="UHM27" s="336"/>
      <c r="UHO27" s="449"/>
      <c r="UHQ27" s="336"/>
      <c r="UHS27" s="449"/>
      <c r="UHU27" s="336"/>
      <c r="UHW27" s="449"/>
      <c r="UHY27" s="336"/>
      <c r="UIA27" s="449"/>
      <c r="UIC27" s="336"/>
      <c r="UIE27" s="449"/>
      <c r="UIG27" s="336"/>
      <c r="UII27" s="449"/>
      <c r="UIK27" s="336"/>
      <c r="UIM27" s="449"/>
      <c r="UIO27" s="336"/>
      <c r="UIQ27" s="449"/>
      <c r="UIS27" s="336"/>
      <c r="UIU27" s="449"/>
      <c r="UIW27" s="336"/>
      <c r="UIY27" s="449"/>
      <c r="UJA27" s="336"/>
      <c r="UJC27" s="449"/>
      <c r="UJE27" s="336"/>
      <c r="UJG27" s="449"/>
      <c r="UJI27" s="336"/>
      <c r="UJK27" s="449"/>
      <c r="UJM27" s="336"/>
      <c r="UJO27" s="449"/>
      <c r="UJQ27" s="336"/>
      <c r="UJS27" s="449"/>
      <c r="UJU27" s="336"/>
      <c r="UJW27" s="449"/>
      <c r="UJY27" s="336"/>
      <c r="UKA27" s="449"/>
      <c r="UKC27" s="336"/>
      <c r="UKE27" s="449"/>
      <c r="UKG27" s="336"/>
      <c r="UKI27" s="449"/>
      <c r="UKK27" s="336"/>
      <c r="UKM27" s="449"/>
      <c r="UKO27" s="336"/>
      <c r="UKQ27" s="449"/>
      <c r="UKS27" s="336"/>
      <c r="UKU27" s="449"/>
      <c r="UKW27" s="336"/>
      <c r="UKY27" s="449"/>
      <c r="ULA27" s="336"/>
      <c r="ULC27" s="449"/>
      <c r="ULE27" s="336"/>
      <c r="ULG27" s="449"/>
      <c r="ULI27" s="336"/>
      <c r="ULK27" s="449"/>
      <c r="ULM27" s="336"/>
      <c r="ULO27" s="449"/>
      <c r="ULQ27" s="336"/>
      <c r="ULS27" s="449"/>
      <c r="ULU27" s="336"/>
      <c r="ULW27" s="449"/>
      <c r="ULY27" s="336"/>
      <c r="UMA27" s="449"/>
      <c r="UMC27" s="336"/>
      <c r="UME27" s="449"/>
      <c r="UMG27" s="336"/>
      <c r="UMI27" s="449"/>
      <c r="UMK27" s="336"/>
      <c r="UMM27" s="449"/>
      <c r="UMO27" s="336"/>
      <c r="UMQ27" s="449"/>
      <c r="UMS27" s="336"/>
      <c r="UMU27" s="449"/>
      <c r="UMW27" s="336"/>
      <c r="UMY27" s="449"/>
      <c r="UNA27" s="336"/>
      <c r="UNC27" s="449"/>
      <c r="UNE27" s="336"/>
      <c r="UNG27" s="449"/>
      <c r="UNI27" s="336"/>
      <c r="UNK27" s="449"/>
      <c r="UNM27" s="336"/>
      <c r="UNO27" s="449"/>
      <c r="UNQ27" s="336"/>
      <c r="UNS27" s="449"/>
      <c r="UNU27" s="336"/>
      <c r="UNW27" s="449"/>
      <c r="UNY27" s="336"/>
      <c r="UOA27" s="449"/>
      <c r="UOC27" s="336"/>
      <c r="UOE27" s="449"/>
      <c r="UOG27" s="336"/>
      <c r="UOI27" s="449"/>
      <c r="UOK27" s="336"/>
      <c r="UOM27" s="449"/>
      <c r="UOO27" s="336"/>
      <c r="UOQ27" s="449"/>
      <c r="UOS27" s="336"/>
      <c r="UOU27" s="449"/>
      <c r="UOW27" s="336"/>
      <c r="UOY27" s="449"/>
      <c r="UPA27" s="336"/>
      <c r="UPC27" s="449"/>
      <c r="UPE27" s="336"/>
      <c r="UPG27" s="449"/>
      <c r="UPI27" s="336"/>
      <c r="UPK27" s="449"/>
      <c r="UPM27" s="336"/>
      <c r="UPO27" s="449"/>
      <c r="UPQ27" s="336"/>
      <c r="UPS27" s="449"/>
      <c r="UPU27" s="336"/>
      <c r="UPW27" s="449"/>
      <c r="UPY27" s="336"/>
      <c r="UQA27" s="449"/>
      <c r="UQC27" s="336"/>
      <c r="UQE27" s="449"/>
      <c r="UQG27" s="336"/>
      <c r="UQI27" s="449"/>
      <c r="UQK27" s="336"/>
      <c r="UQM27" s="449"/>
      <c r="UQO27" s="336"/>
      <c r="UQQ27" s="449"/>
      <c r="UQS27" s="336"/>
      <c r="UQU27" s="449"/>
      <c r="UQW27" s="336"/>
      <c r="UQY27" s="449"/>
      <c r="URA27" s="336"/>
      <c r="URC27" s="449"/>
      <c r="URE27" s="336"/>
      <c r="URG27" s="449"/>
      <c r="URI27" s="336"/>
      <c r="URK27" s="449"/>
      <c r="URM27" s="336"/>
      <c r="URO27" s="449"/>
      <c r="URQ27" s="336"/>
      <c r="URS27" s="449"/>
      <c r="URU27" s="336"/>
      <c r="URW27" s="449"/>
      <c r="URY27" s="336"/>
      <c r="USA27" s="449"/>
      <c r="USC27" s="336"/>
      <c r="USE27" s="449"/>
      <c r="USG27" s="336"/>
      <c r="USI27" s="449"/>
      <c r="USK27" s="336"/>
      <c r="USM27" s="449"/>
      <c r="USO27" s="336"/>
      <c r="USQ27" s="449"/>
      <c r="USS27" s="336"/>
      <c r="USU27" s="449"/>
      <c r="USW27" s="336"/>
      <c r="USY27" s="449"/>
      <c r="UTA27" s="336"/>
      <c r="UTC27" s="449"/>
      <c r="UTE27" s="336"/>
      <c r="UTG27" s="449"/>
      <c r="UTI27" s="336"/>
      <c r="UTK27" s="449"/>
      <c r="UTM27" s="336"/>
      <c r="UTO27" s="449"/>
      <c r="UTQ27" s="336"/>
      <c r="UTS27" s="449"/>
      <c r="UTU27" s="336"/>
      <c r="UTW27" s="449"/>
      <c r="UTY27" s="336"/>
      <c r="UUA27" s="449"/>
      <c r="UUC27" s="336"/>
      <c r="UUE27" s="449"/>
      <c r="UUG27" s="336"/>
      <c r="UUI27" s="449"/>
      <c r="UUK27" s="336"/>
      <c r="UUM27" s="449"/>
      <c r="UUO27" s="336"/>
      <c r="UUQ27" s="449"/>
      <c r="UUS27" s="336"/>
      <c r="UUU27" s="449"/>
      <c r="UUW27" s="336"/>
      <c r="UUY27" s="449"/>
      <c r="UVA27" s="336"/>
      <c r="UVC27" s="449"/>
      <c r="UVE27" s="336"/>
      <c r="UVG27" s="449"/>
      <c r="UVI27" s="336"/>
      <c r="UVK27" s="449"/>
      <c r="UVM27" s="336"/>
      <c r="UVO27" s="449"/>
      <c r="UVQ27" s="336"/>
      <c r="UVS27" s="449"/>
      <c r="UVU27" s="336"/>
      <c r="UVW27" s="449"/>
      <c r="UVY27" s="336"/>
      <c r="UWA27" s="449"/>
      <c r="UWC27" s="336"/>
      <c r="UWE27" s="449"/>
      <c r="UWG27" s="336"/>
      <c r="UWI27" s="449"/>
      <c r="UWK27" s="336"/>
      <c r="UWM27" s="449"/>
      <c r="UWO27" s="336"/>
      <c r="UWQ27" s="449"/>
      <c r="UWS27" s="336"/>
      <c r="UWU27" s="449"/>
      <c r="UWW27" s="336"/>
      <c r="UWY27" s="449"/>
      <c r="UXA27" s="336"/>
      <c r="UXC27" s="449"/>
      <c r="UXE27" s="336"/>
      <c r="UXG27" s="449"/>
      <c r="UXI27" s="336"/>
      <c r="UXK27" s="449"/>
      <c r="UXM27" s="336"/>
      <c r="UXO27" s="449"/>
      <c r="UXQ27" s="336"/>
      <c r="UXS27" s="449"/>
      <c r="UXU27" s="336"/>
      <c r="UXW27" s="449"/>
      <c r="UXY27" s="336"/>
      <c r="UYA27" s="449"/>
      <c r="UYC27" s="336"/>
      <c r="UYE27" s="449"/>
      <c r="UYG27" s="336"/>
      <c r="UYI27" s="449"/>
      <c r="UYK27" s="336"/>
      <c r="UYM27" s="449"/>
      <c r="UYO27" s="336"/>
      <c r="UYQ27" s="449"/>
      <c r="UYS27" s="336"/>
      <c r="UYU27" s="449"/>
      <c r="UYW27" s="336"/>
      <c r="UYY27" s="449"/>
      <c r="UZA27" s="336"/>
      <c r="UZC27" s="449"/>
      <c r="UZE27" s="336"/>
      <c r="UZG27" s="449"/>
      <c r="UZI27" s="336"/>
      <c r="UZK27" s="449"/>
      <c r="UZM27" s="336"/>
      <c r="UZO27" s="449"/>
      <c r="UZQ27" s="336"/>
      <c r="UZS27" s="449"/>
      <c r="UZU27" s="336"/>
      <c r="UZW27" s="449"/>
      <c r="UZY27" s="336"/>
      <c r="VAA27" s="449"/>
      <c r="VAC27" s="336"/>
      <c r="VAE27" s="449"/>
      <c r="VAG27" s="336"/>
      <c r="VAI27" s="449"/>
      <c r="VAK27" s="336"/>
      <c r="VAM27" s="449"/>
      <c r="VAO27" s="336"/>
      <c r="VAQ27" s="449"/>
      <c r="VAS27" s="336"/>
      <c r="VAU27" s="449"/>
      <c r="VAW27" s="336"/>
      <c r="VAY27" s="449"/>
      <c r="VBA27" s="336"/>
      <c r="VBC27" s="449"/>
      <c r="VBE27" s="336"/>
      <c r="VBG27" s="449"/>
      <c r="VBI27" s="336"/>
      <c r="VBK27" s="449"/>
      <c r="VBM27" s="336"/>
      <c r="VBO27" s="449"/>
      <c r="VBQ27" s="336"/>
      <c r="VBS27" s="449"/>
      <c r="VBU27" s="336"/>
      <c r="VBW27" s="449"/>
      <c r="VBY27" s="336"/>
      <c r="VCA27" s="449"/>
      <c r="VCC27" s="336"/>
      <c r="VCE27" s="449"/>
      <c r="VCG27" s="336"/>
      <c r="VCI27" s="449"/>
      <c r="VCK27" s="336"/>
      <c r="VCM27" s="449"/>
      <c r="VCO27" s="336"/>
      <c r="VCQ27" s="449"/>
      <c r="VCS27" s="336"/>
      <c r="VCU27" s="449"/>
      <c r="VCW27" s="336"/>
      <c r="VCY27" s="449"/>
      <c r="VDA27" s="336"/>
      <c r="VDC27" s="449"/>
      <c r="VDE27" s="336"/>
      <c r="VDG27" s="449"/>
      <c r="VDI27" s="336"/>
      <c r="VDK27" s="449"/>
      <c r="VDM27" s="336"/>
      <c r="VDO27" s="449"/>
      <c r="VDQ27" s="336"/>
      <c r="VDS27" s="449"/>
      <c r="VDU27" s="336"/>
      <c r="VDW27" s="449"/>
      <c r="VDY27" s="336"/>
      <c r="VEA27" s="449"/>
      <c r="VEC27" s="336"/>
      <c r="VEE27" s="449"/>
      <c r="VEG27" s="336"/>
      <c r="VEI27" s="449"/>
      <c r="VEK27" s="336"/>
      <c r="VEM27" s="449"/>
      <c r="VEO27" s="336"/>
      <c r="VEQ27" s="449"/>
      <c r="VES27" s="336"/>
      <c r="VEU27" s="449"/>
      <c r="VEW27" s="336"/>
      <c r="VEY27" s="449"/>
      <c r="VFA27" s="336"/>
      <c r="VFC27" s="449"/>
      <c r="VFE27" s="336"/>
      <c r="VFG27" s="449"/>
      <c r="VFI27" s="336"/>
      <c r="VFK27" s="449"/>
      <c r="VFM27" s="336"/>
      <c r="VFO27" s="449"/>
      <c r="VFQ27" s="336"/>
      <c r="VFS27" s="449"/>
      <c r="VFU27" s="336"/>
      <c r="VFW27" s="449"/>
      <c r="VFY27" s="336"/>
      <c r="VGA27" s="449"/>
      <c r="VGC27" s="336"/>
      <c r="VGE27" s="449"/>
      <c r="VGG27" s="336"/>
      <c r="VGI27" s="449"/>
      <c r="VGK27" s="336"/>
      <c r="VGM27" s="449"/>
      <c r="VGO27" s="336"/>
      <c r="VGQ27" s="449"/>
      <c r="VGS27" s="336"/>
      <c r="VGU27" s="449"/>
      <c r="VGW27" s="336"/>
      <c r="VGY27" s="449"/>
      <c r="VHA27" s="336"/>
      <c r="VHC27" s="449"/>
      <c r="VHE27" s="336"/>
      <c r="VHG27" s="449"/>
      <c r="VHI27" s="336"/>
      <c r="VHK27" s="449"/>
      <c r="VHM27" s="336"/>
      <c r="VHO27" s="449"/>
      <c r="VHQ27" s="336"/>
      <c r="VHS27" s="449"/>
      <c r="VHU27" s="336"/>
      <c r="VHW27" s="449"/>
      <c r="VHY27" s="336"/>
      <c r="VIA27" s="449"/>
      <c r="VIC27" s="336"/>
      <c r="VIE27" s="449"/>
      <c r="VIG27" s="336"/>
      <c r="VII27" s="449"/>
      <c r="VIK27" s="336"/>
      <c r="VIM27" s="449"/>
      <c r="VIO27" s="336"/>
      <c r="VIQ27" s="449"/>
      <c r="VIS27" s="336"/>
      <c r="VIU27" s="449"/>
      <c r="VIW27" s="336"/>
      <c r="VIY27" s="449"/>
      <c r="VJA27" s="336"/>
      <c r="VJC27" s="449"/>
      <c r="VJE27" s="336"/>
      <c r="VJG27" s="449"/>
      <c r="VJI27" s="336"/>
      <c r="VJK27" s="449"/>
      <c r="VJM27" s="336"/>
      <c r="VJO27" s="449"/>
      <c r="VJQ27" s="336"/>
      <c r="VJS27" s="449"/>
      <c r="VJU27" s="336"/>
      <c r="VJW27" s="449"/>
      <c r="VJY27" s="336"/>
      <c r="VKA27" s="449"/>
      <c r="VKC27" s="336"/>
      <c r="VKE27" s="449"/>
      <c r="VKG27" s="336"/>
      <c r="VKI27" s="449"/>
      <c r="VKK27" s="336"/>
      <c r="VKM27" s="449"/>
      <c r="VKO27" s="336"/>
      <c r="VKQ27" s="449"/>
      <c r="VKS27" s="336"/>
      <c r="VKU27" s="449"/>
      <c r="VKW27" s="336"/>
      <c r="VKY27" s="449"/>
      <c r="VLA27" s="336"/>
      <c r="VLC27" s="449"/>
      <c r="VLE27" s="336"/>
      <c r="VLG27" s="449"/>
      <c r="VLI27" s="336"/>
      <c r="VLK27" s="449"/>
      <c r="VLM27" s="336"/>
      <c r="VLO27" s="449"/>
      <c r="VLQ27" s="336"/>
      <c r="VLS27" s="449"/>
      <c r="VLU27" s="336"/>
      <c r="VLW27" s="449"/>
      <c r="VLY27" s="336"/>
      <c r="VMA27" s="449"/>
      <c r="VMC27" s="336"/>
      <c r="VME27" s="449"/>
      <c r="VMG27" s="336"/>
      <c r="VMI27" s="449"/>
      <c r="VMK27" s="336"/>
      <c r="VMM27" s="449"/>
      <c r="VMO27" s="336"/>
      <c r="VMQ27" s="449"/>
      <c r="VMS27" s="336"/>
      <c r="VMU27" s="449"/>
      <c r="VMW27" s="336"/>
      <c r="VMY27" s="449"/>
      <c r="VNA27" s="336"/>
      <c r="VNC27" s="449"/>
      <c r="VNE27" s="336"/>
      <c r="VNG27" s="449"/>
      <c r="VNI27" s="336"/>
      <c r="VNK27" s="449"/>
      <c r="VNM27" s="336"/>
      <c r="VNO27" s="449"/>
      <c r="VNQ27" s="336"/>
      <c r="VNS27" s="449"/>
      <c r="VNU27" s="336"/>
      <c r="VNW27" s="449"/>
      <c r="VNY27" s="336"/>
      <c r="VOA27" s="449"/>
      <c r="VOC27" s="336"/>
      <c r="VOE27" s="449"/>
      <c r="VOG27" s="336"/>
      <c r="VOI27" s="449"/>
      <c r="VOK27" s="336"/>
      <c r="VOM27" s="449"/>
      <c r="VOO27" s="336"/>
      <c r="VOQ27" s="449"/>
      <c r="VOS27" s="336"/>
      <c r="VOU27" s="449"/>
      <c r="VOW27" s="336"/>
      <c r="VOY27" s="449"/>
      <c r="VPA27" s="336"/>
      <c r="VPC27" s="449"/>
      <c r="VPE27" s="336"/>
      <c r="VPG27" s="449"/>
      <c r="VPI27" s="336"/>
      <c r="VPK27" s="449"/>
      <c r="VPM27" s="336"/>
      <c r="VPO27" s="449"/>
      <c r="VPQ27" s="336"/>
      <c r="VPS27" s="449"/>
      <c r="VPU27" s="336"/>
      <c r="VPW27" s="449"/>
      <c r="VPY27" s="336"/>
      <c r="VQA27" s="449"/>
      <c r="VQC27" s="336"/>
      <c r="VQE27" s="449"/>
      <c r="VQG27" s="336"/>
      <c r="VQI27" s="449"/>
      <c r="VQK27" s="336"/>
      <c r="VQM27" s="449"/>
      <c r="VQO27" s="336"/>
      <c r="VQQ27" s="449"/>
      <c r="VQS27" s="336"/>
      <c r="VQU27" s="449"/>
      <c r="VQW27" s="336"/>
      <c r="VQY27" s="449"/>
      <c r="VRA27" s="336"/>
      <c r="VRC27" s="449"/>
      <c r="VRE27" s="336"/>
      <c r="VRG27" s="449"/>
      <c r="VRI27" s="336"/>
      <c r="VRK27" s="449"/>
      <c r="VRM27" s="336"/>
      <c r="VRO27" s="449"/>
      <c r="VRQ27" s="336"/>
      <c r="VRS27" s="449"/>
      <c r="VRU27" s="336"/>
      <c r="VRW27" s="449"/>
      <c r="VRY27" s="336"/>
      <c r="VSA27" s="449"/>
      <c r="VSC27" s="336"/>
      <c r="VSE27" s="449"/>
      <c r="VSG27" s="336"/>
      <c r="VSI27" s="449"/>
      <c r="VSK27" s="336"/>
      <c r="VSM27" s="449"/>
      <c r="VSO27" s="336"/>
      <c r="VSQ27" s="449"/>
      <c r="VSS27" s="336"/>
      <c r="VSU27" s="449"/>
      <c r="VSW27" s="336"/>
      <c r="VSY27" s="449"/>
      <c r="VTA27" s="336"/>
      <c r="VTC27" s="449"/>
      <c r="VTE27" s="336"/>
      <c r="VTG27" s="449"/>
      <c r="VTI27" s="336"/>
      <c r="VTK27" s="449"/>
      <c r="VTM27" s="336"/>
      <c r="VTO27" s="449"/>
      <c r="VTQ27" s="336"/>
      <c r="VTS27" s="449"/>
      <c r="VTU27" s="336"/>
      <c r="VTW27" s="449"/>
      <c r="VTY27" s="336"/>
      <c r="VUA27" s="449"/>
      <c r="VUC27" s="336"/>
      <c r="VUE27" s="449"/>
      <c r="VUG27" s="336"/>
      <c r="VUI27" s="449"/>
      <c r="VUK27" s="336"/>
      <c r="VUM27" s="449"/>
      <c r="VUO27" s="336"/>
      <c r="VUQ27" s="449"/>
      <c r="VUS27" s="336"/>
      <c r="VUU27" s="449"/>
      <c r="VUW27" s="336"/>
      <c r="VUY27" s="449"/>
      <c r="VVA27" s="336"/>
      <c r="VVC27" s="449"/>
      <c r="VVE27" s="336"/>
      <c r="VVG27" s="449"/>
      <c r="VVI27" s="336"/>
      <c r="VVK27" s="449"/>
      <c r="VVM27" s="336"/>
      <c r="VVO27" s="449"/>
      <c r="VVQ27" s="336"/>
      <c r="VVS27" s="449"/>
      <c r="VVU27" s="336"/>
      <c r="VVW27" s="449"/>
      <c r="VVY27" s="336"/>
      <c r="VWA27" s="449"/>
      <c r="VWC27" s="336"/>
      <c r="VWE27" s="449"/>
      <c r="VWG27" s="336"/>
      <c r="VWI27" s="449"/>
      <c r="VWK27" s="336"/>
      <c r="VWM27" s="449"/>
      <c r="VWO27" s="336"/>
      <c r="VWQ27" s="449"/>
      <c r="VWS27" s="336"/>
      <c r="VWU27" s="449"/>
      <c r="VWW27" s="336"/>
      <c r="VWY27" s="449"/>
      <c r="VXA27" s="336"/>
      <c r="VXC27" s="449"/>
      <c r="VXE27" s="336"/>
      <c r="VXG27" s="449"/>
      <c r="VXI27" s="336"/>
      <c r="VXK27" s="449"/>
      <c r="VXM27" s="336"/>
      <c r="VXO27" s="449"/>
      <c r="VXQ27" s="336"/>
      <c r="VXS27" s="449"/>
      <c r="VXU27" s="336"/>
      <c r="VXW27" s="449"/>
      <c r="VXY27" s="336"/>
      <c r="VYA27" s="449"/>
      <c r="VYC27" s="336"/>
      <c r="VYE27" s="449"/>
      <c r="VYG27" s="336"/>
      <c r="VYI27" s="449"/>
      <c r="VYK27" s="336"/>
      <c r="VYM27" s="449"/>
      <c r="VYO27" s="336"/>
      <c r="VYQ27" s="449"/>
      <c r="VYS27" s="336"/>
      <c r="VYU27" s="449"/>
      <c r="VYW27" s="336"/>
      <c r="VYY27" s="449"/>
      <c r="VZA27" s="336"/>
      <c r="VZC27" s="449"/>
      <c r="VZE27" s="336"/>
      <c r="VZG27" s="449"/>
      <c r="VZI27" s="336"/>
      <c r="VZK27" s="449"/>
      <c r="VZM27" s="336"/>
      <c r="VZO27" s="449"/>
      <c r="VZQ27" s="336"/>
      <c r="VZS27" s="449"/>
      <c r="VZU27" s="336"/>
      <c r="VZW27" s="449"/>
      <c r="VZY27" s="336"/>
      <c r="WAA27" s="449"/>
      <c r="WAC27" s="336"/>
      <c r="WAE27" s="449"/>
      <c r="WAG27" s="336"/>
      <c r="WAI27" s="449"/>
      <c r="WAK27" s="336"/>
      <c r="WAM27" s="449"/>
      <c r="WAO27" s="336"/>
      <c r="WAQ27" s="449"/>
      <c r="WAS27" s="336"/>
      <c r="WAU27" s="449"/>
      <c r="WAW27" s="336"/>
      <c r="WAY27" s="449"/>
      <c r="WBA27" s="336"/>
      <c r="WBC27" s="449"/>
      <c r="WBE27" s="336"/>
      <c r="WBG27" s="449"/>
      <c r="WBI27" s="336"/>
      <c r="WBK27" s="449"/>
      <c r="WBM27" s="336"/>
      <c r="WBO27" s="449"/>
      <c r="WBQ27" s="336"/>
      <c r="WBS27" s="449"/>
      <c r="WBU27" s="336"/>
      <c r="WBW27" s="449"/>
      <c r="WBY27" s="336"/>
      <c r="WCA27" s="449"/>
      <c r="WCC27" s="336"/>
      <c r="WCE27" s="449"/>
      <c r="WCG27" s="336"/>
      <c r="WCI27" s="449"/>
      <c r="WCK27" s="336"/>
      <c r="WCM27" s="449"/>
      <c r="WCO27" s="336"/>
      <c r="WCQ27" s="449"/>
      <c r="WCS27" s="336"/>
      <c r="WCU27" s="449"/>
      <c r="WCW27" s="336"/>
      <c r="WCY27" s="449"/>
      <c r="WDA27" s="336"/>
      <c r="WDC27" s="449"/>
      <c r="WDE27" s="336"/>
      <c r="WDG27" s="449"/>
      <c r="WDI27" s="336"/>
      <c r="WDK27" s="449"/>
      <c r="WDM27" s="336"/>
      <c r="WDO27" s="449"/>
      <c r="WDQ27" s="336"/>
      <c r="WDS27" s="449"/>
      <c r="WDU27" s="336"/>
      <c r="WDW27" s="449"/>
      <c r="WDY27" s="336"/>
      <c r="WEA27" s="449"/>
      <c r="WEC27" s="336"/>
      <c r="WEE27" s="449"/>
      <c r="WEG27" s="336"/>
      <c r="WEI27" s="449"/>
      <c r="WEK27" s="336"/>
      <c r="WEM27" s="449"/>
      <c r="WEO27" s="336"/>
      <c r="WEQ27" s="449"/>
      <c r="WES27" s="336"/>
      <c r="WEU27" s="449"/>
      <c r="WEW27" s="336"/>
      <c r="WEY27" s="449"/>
      <c r="WFA27" s="336"/>
      <c r="WFC27" s="449"/>
      <c r="WFE27" s="336"/>
      <c r="WFG27" s="449"/>
      <c r="WFI27" s="336"/>
      <c r="WFK27" s="449"/>
      <c r="WFM27" s="336"/>
      <c r="WFO27" s="449"/>
      <c r="WFQ27" s="336"/>
      <c r="WFS27" s="449"/>
      <c r="WFU27" s="336"/>
      <c r="WFW27" s="449"/>
      <c r="WFY27" s="336"/>
      <c r="WGA27" s="449"/>
      <c r="WGC27" s="336"/>
      <c r="WGE27" s="449"/>
      <c r="WGG27" s="336"/>
      <c r="WGI27" s="449"/>
      <c r="WGK27" s="336"/>
      <c r="WGM27" s="449"/>
      <c r="WGO27" s="336"/>
      <c r="WGQ27" s="449"/>
      <c r="WGS27" s="336"/>
      <c r="WGU27" s="449"/>
      <c r="WGW27" s="336"/>
      <c r="WGY27" s="449"/>
      <c r="WHA27" s="336"/>
      <c r="WHC27" s="449"/>
      <c r="WHE27" s="336"/>
      <c r="WHG27" s="449"/>
      <c r="WHI27" s="336"/>
      <c r="WHK27" s="449"/>
      <c r="WHM27" s="336"/>
      <c r="WHO27" s="449"/>
      <c r="WHQ27" s="336"/>
      <c r="WHS27" s="449"/>
      <c r="WHU27" s="336"/>
      <c r="WHW27" s="449"/>
      <c r="WHY27" s="336"/>
      <c r="WIA27" s="449"/>
      <c r="WIC27" s="336"/>
      <c r="WIE27" s="449"/>
      <c r="WIG27" s="336"/>
      <c r="WII27" s="449"/>
      <c r="WIK27" s="336"/>
      <c r="WIM27" s="449"/>
      <c r="WIO27" s="336"/>
      <c r="WIQ27" s="449"/>
      <c r="WIS27" s="336"/>
      <c r="WIU27" s="449"/>
      <c r="WIW27" s="336"/>
      <c r="WIY27" s="449"/>
      <c r="WJA27" s="336"/>
      <c r="WJC27" s="449"/>
      <c r="WJE27" s="336"/>
      <c r="WJG27" s="449"/>
      <c r="WJI27" s="336"/>
      <c r="WJK27" s="449"/>
      <c r="WJM27" s="336"/>
      <c r="WJO27" s="449"/>
      <c r="WJQ27" s="336"/>
      <c r="WJS27" s="449"/>
      <c r="WJU27" s="336"/>
      <c r="WJW27" s="449"/>
      <c r="WJY27" s="336"/>
      <c r="WKA27" s="449"/>
      <c r="WKC27" s="336"/>
      <c r="WKE27" s="449"/>
      <c r="WKG27" s="336"/>
      <c r="WKI27" s="449"/>
      <c r="WKK27" s="336"/>
      <c r="WKM27" s="449"/>
      <c r="WKO27" s="336"/>
      <c r="WKQ27" s="449"/>
      <c r="WKS27" s="336"/>
      <c r="WKU27" s="449"/>
      <c r="WKW27" s="336"/>
      <c r="WKY27" s="449"/>
      <c r="WLA27" s="336"/>
      <c r="WLC27" s="449"/>
      <c r="WLE27" s="336"/>
      <c r="WLG27" s="449"/>
      <c r="WLI27" s="336"/>
      <c r="WLK27" s="449"/>
      <c r="WLM27" s="336"/>
      <c r="WLO27" s="449"/>
      <c r="WLQ27" s="336"/>
      <c r="WLS27" s="449"/>
      <c r="WLU27" s="336"/>
      <c r="WLW27" s="449"/>
      <c r="WLY27" s="336"/>
      <c r="WMA27" s="449"/>
      <c r="WMC27" s="336"/>
      <c r="WME27" s="449"/>
      <c r="WMG27" s="336"/>
      <c r="WMI27" s="449"/>
      <c r="WMK27" s="336"/>
      <c r="WMM27" s="449"/>
      <c r="WMO27" s="336"/>
      <c r="WMQ27" s="449"/>
      <c r="WMS27" s="336"/>
      <c r="WMU27" s="449"/>
      <c r="WMW27" s="336"/>
      <c r="WMY27" s="449"/>
      <c r="WNA27" s="336"/>
      <c r="WNC27" s="449"/>
      <c r="WNE27" s="336"/>
      <c r="WNG27" s="449"/>
      <c r="WNI27" s="336"/>
      <c r="WNK27" s="449"/>
      <c r="WNM27" s="336"/>
      <c r="WNO27" s="449"/>
      <c r="WNQ27" s="336"/>
      <c r="WNS27" s="449"/>
      <c r="WNU27" s="336"/>
      <c r="WNW27" s="449"/>
      <c r="WNY27" s="336"/>
      <c r="WOA27" s="449"/>
      <c r="WOC27" s="336"/>
      <c r="WOE27" s="449"/>
      <c r="WOG27" s="336"/>
      <c r="WOI27" s="449"/>
      <c r="WOK27" s="336"/>
      <c r="WOM27" s="449"/>
      <c r="WOO27" s="336"/>
      <c r="WOQ27" s="449"/>
      <c r="WOS27" s="336"/>
      <c r="WOU27" s="449"/>
      <c r="WOW27" s="336"/>
      <c r="WOY27" s="449"/>
      <c r="WPA27" s="336"/>
      <c r="WPC27" s="449"/>
      <c r="WPE27" s="336"/>
      <c r="WPG27" s="449"/>
      <c r="WPI27" s="336"/>
      <c r="WPK27" s="449"/>
      <c r="WPM27" s="336"/>
      <c r="WPO27" s="449"/>
      <c r="WPQ27" s="336"/>
      <c r="WPS27" s="449"/>
      <c r="WPU27" s="336"/>
      <c r="WPW27" s="449"/>
      <c r="WPY27" s="336"/>
      <c r="WQA27" s="449"/>
      <c r="WQC27" s="336"/>
      <c r="WQE27" s="449"/>
      <c r="WQG27" s="336"/>
      <c r="WQI27" s="449"/>
      <c r="WQK27" s="336"/>
      <c r="WQM27" s="449"/>
      <c r="WQO27" s="336"/>
      <c r="WQQ27" s="449"/>
      <c r="WQS27" s="336"/>
      <c r="WQU27" s="449"/>
      <c r="WQW27" s="336"/>
      <c r="WQY27" s="449"/>
      <c r="WRA27" s="336"/>
      <c r="WRC27" s="449"/>
      <c r="WRE27" s="336"/>
      <c r="WRG27" s="449"/>
      <c r="WRI27" s="336"/>
      <c r="WRK27" s="449"/>
      <c r="WRM27" s="336"/>
      <c r="WRO27" s="449"/>
      <c r="WRQ27" s="336"/>
      <c r="WRS27" s="449"/>
      <c r="WRU27" s="336"/>
      <c r="WRW27" s="449"/>
      <c r="WRY27" s="336"/>
      <c r="WSA27" s="449"/>
      <c r="WSC27" s="336"/>
      <c r="WSE27" s="449"/>
      <c r="WSG27" s="336"/>
      <c r="WSI27" s="449"/>
      <c r="WSK27" s="336"/>
      <c r="WSM27" s="449"/>
      <c r="WSO27" s="336"/>
      <c r="WSQ27" s="449"/>
      <c r="WSS27" s="336"/>
      <c r="WSU27" s="449"/>
      <c r="WSW27" s="336"/>
      <c r="WSY27" s="449"/>
      <c r="WTA27" s="336"/>
      <c r="WTC27" s="449"/>
      <c r="WTE27" s="336"/>
      <c r="WTG27" s="449"/>
      <c r="WTI27" s="336"/>
      <c r="WTK27" s="449"/>
      <c r="WTM27" s="336"/>
      <c r="WTO27" s="449"/>
      <c r="WTQ27" s="336"/>
      <c r="WTS27" s="449"/>
      <c r="WTU27" s="336"/>
      <c r="WTW27" s="449"/>
      <c r="WTY27" s="336"/>
      <c r="WUA27" s="449"/>
      <c r="WUC27" s="336"/>
      <c r="WUE27" s="449"/>
      <c r="WUG27" s="336"/>
      <c r="WUI27" s="449"/>
      <c r="WUK27" s="336"/>
      <c r="WUM27" s="449"/>
      <c r="WUO27" s="336"/>
      <c r="WUQ27" s="449"/>
      <c r="WUS27" s="336"/>
      <c r="WUU27" s="449"/>
      <c r="WUW27" s="336"/>
      <c r="WUY27" s="449"/>
      <c r="WVA27" s="336"/>
      <c r="WVC27" s="449"/>
      <c r="WVE27" s="336"/>
      <c r="WVG27" s="449"/>
      <c r="WVI27" s="336"/>
      <c r="WVK27" s="449"/>
      <c r="WVM27" s="336"/>
      <c r="WVO27" s="449"/>
      <c r="WVQ27" s="336"/>
      <c r="WVS27" s="449"/>
      <c r="WVU27" s="336"/>
      <c r="WVW27" s="449"/>
      <c r="WVY27" s="336"/>
      <c r="WWA27" s="449"/>
      <c r="WWC27" s="336"/>
      <c r="WWE27" s="449"/>
      <c r="WWG27" s="336"/>
      <c r="WWI27" s="449"/>
      <c r="WWK27" s="336"/>
      <c r="WWM27" s="449"/>
      <c r="WWO27" s="336"/>
      <c r="WWQ27" s="449"/>
      <c r="WWS27" s="336"/>
      <c r="WWU27" s="449"/>
      <c r="WWW27" s="336"/>
      <c r="WWY27" s="449"/>
      <c r="WXA27" s="336"/>
      <c r="WXC27" s="449"/>
      <c r="WXE27" s="336"/>
      <c r="WXG27" s="449"/>
      <c r="WXI27" s="336"/>
      <c r="WXK27" s="449"/>
      <c r="WXM27" s="336"/>
      <c r="WXO27" s="449"/>
      <c r="WXQ27" s="336"/>
      <c r="WXS27" s="449"/>
      <c r="WXU27" s="336"/>
      <c r="WXW27" s="449"/>
      <c r="WXY27" s="336"/>
      <c r="WYA27" s="449"/>
      <c r="WYC27" s="336"/>
      <c r="WYE27" s="449"/>
      <c r="WYG27" s="336"/>
      <c r="WYI27" s="449"/>
      <c r="WYK27" s="336"/>
      <c r="WYM27" s="449"/>
      <c r="WYO27" s="336"/>
      <c r="WYQ27" s="449"/>
      <c r="WYS27" s="336"/>
      <c r="WYU27" s="449"/>
      <c r="WYW27" s="336"/>
      <c r="WYY27" s="449"/>
      <c r="WZA27" s="336"/>
      <c r="WZC27" s="449"/>
      <c r="WZE27" s="336"/>
      <c r="WZG27" s="449"/>
      <c r="WZI27" s="336"/>
      <c r="WZK27" s="449"/>
      <c r="WZM27" s="336"/>
      <c r="WZO27" s="449"/>
      <c r="WZQ27" s="336"/>
      <c r="WZS27" s="449"/>
      <c r="WZU27" s="336"/>
      <c r="WZW27" s="449"/>
      <c r="WZY27" s="336"/>
      <c r="XAA27" s="449"/>
      <c r="XAC27" s="336"/>
      <c r="XAE27" s="449"/>
      <c r="XAG27" s="336"/>
      <c r="XAI27" s="449"/>
      <c r="XAK27" s="336"/>
      <c r="XAM27" s="449"/>
      <c r="XAO27" s="336"/>
      <c r="XAQ27" s="449"/>
      <c r="XAS27" s="336"/>
      <c r="XAU27" s="449"/>
      <c r="XAW27" s="336"/>
      <c r="XAY27" s="449"/>
      <c r="XBA27" s="336"/>
      <c r="XBC27" s="449"/>
      <c r="XBE27" s="336"/>
      <c r="XBG27" s="449"/>
      <c r="XBI27" s="336"/>
      <c r="XBK27" s="449"/>
      <c r="XBM27" s="336"/>
      <c r="XBO27" s="449"/>
      <c r="XBQ27" s="336"/>
      <c r="XBS27" s="449"/>
      <c r="XBU27" s="336"/>
      <c r="XBW27" s="449"/>
      <c r="XBY27" s="336"/>
      <c r="XCA27" s="449"/>
      <c r="XCC27" s="336"/>
      <c r="XCE27" s="449"/>
      <c r="XCG27" s="336"/>
      <c r="XCI27" s="449"/>
      <c r="XCK27" s="336"/>
      <c r="XCM27" s="449"/>
      <c r="XCO27" s="336"/>
      <c r="XCQ27" s="449"/>
      <c r="XCS27" s="336"/>
      <c r="XCU27" s="449"/>
      <c r="XCW27" s="336"/>
      <c r="XCY27" s="449"/>
      <c r="XDA27" s="336"/>
      <c r="XDC27" s="449"/>
      <c r="XDE27" s="336"/>
      <c r="XDG27" s="449"/>
      <c r="XDI27" s="336"/>
      <c r="XDK27" s="449"/>
      <c r="XDM27" s="336"/>
      <c r="XDO27" s="449"/>
      <c r="XDQ27" s="336"/>
      <c r="XDS27" s="449"/>
      <c r="XDU27" s="336"/>
      <c r="XDW27" s="449"/>
      <c r="XDY27" s="336"/>
      <c r="XEA27" s="449"/>
      <c r="XEC27" s="336"/>
      <c r="XEE27" s="449"/>
      <c r="XEG27" s="336"/>
      <c r="XEI27" s="449"/>
      <c r="XEK27" s="336"/>
      <c r="XEM27" s="449"/>
      <c r="XEO27" s="336"/>
      <c r="XEQ27" s="449"/>
      <c r="XES27" s="336"/>
      <c r="XEU27" s="449"/>
      <c r="XEW27" s="336"/>
      <c r="XEY27" s="449"/>
      <c r="XFA27" s="336"/>
      <c r="XFC27" s="449"/>
    </row>
    <row r="28" spans="1:1023 1025:2047 2049:3071 3073:4095 4097:5119 5121:6143 6145:7167 7169:8191 8193:9215 9217:10239 10241:11263 11265:12287 12289:13311 13313:14335 14337:15359 15361:16383">
      <c r="A28" s="336"/>
      <c r="E28" s="336"/>
      <c r="G28" s="449"/>
      <c r="I28" s="336"/>
      <c r="K28" s="449"/>
      <c r="M28" s="336"/>
      <c r="O28" s="449"/>
      <c r="Q28" s="336"/>
      <c r="S28" s="449"/>
      <c r="U28" s="336"/>
      <c r="W28" s="449"/>
      <c r="Y28" s="336"/>
      <c r="AA28" s="449"/>
      <c r="AC28" s="336"/>
      <c r="AE28" s="449"/>
      <c r="AG28" s="336"/>
      <c r="AI28" s="449"/>
      <c r="AK28" s="336"/>
      <c r="AM28" s="449"/>
      <c r="AO28" s="336"/>
      <c r="AQ28" s="449"/>
      <c r="AS28" s="336"/>
      <c r="AU28" s="449"/>
      <c r="AW28" s="336"/>
      <c r="AY28" s="449"/>
      <c r="BA28" s="336"/>
      <c r="BC28" s="449"/>
      <c r="BE28" s="336"/>
      <c r="BG28" s="449"/>
      <c r="BI28" s="336"/>
      <c r="BK28" s="449"/>
      <c r="BM28" s="336"/>
      <c r="BO28" s="449"/>
      <c r="BQ28" s="336"/>
      <c r="BS28" s="449"/>
      <c r="BU28" s="336"/>
      <c r="BW28" s="449"/>
      <c r="BY28" s="336"/>
      <c r="CA28" s="449"/>
      <c r="CC28" s="336"/>
      <c r="CE28" s="449"/>
      <c r="CG28" s="336"/>
      <c r="CI28" s="449"/>
      <c r="CK28" s="336"/>
      <c r="CM28" s="449"/>
      <c r="CO28" s="336"/>
      <c r="CQ28" s="449"/>
      <c r="CS28" s="336"/>
      <c r="CU28" s="449"/>
      <c r="CW28" s="336"/>
      <c r="CY28" s="449"/>
      <c r="DA28" s="336"/>
      <c r="DC28" s="449"/>
      <c r="DE28" s="336"/>
      <c r="DG28" s="449"/>
      <c r="DI28" s="336"/>
      <c r="DK28" s="449"/>
      <c r="DM28" s="336"/>
      <c r="DO28" s="449"/>
      <c r="DQ28" s="336"/>
      <c r="DS28" s="449"/>
      <c r="DU28" s="336"/>
      <c r="DW28" s="449"/>
      <c r="DY28" s="336"/>
      <c r="EA28" s="449"/>
      <c r="EC28" s="336"/>
      <c r="EE28" s="449"/>
      <c r="EG28" s="336"/>
      <c r="EI28" s="449"/>
      <c r="EK28" s="336"/>
      <c r="EM28" s="449"/>
      <c r="EO28" s="336"/>
      <c r="EQ28" s="449"/>
      <c r="ES28" s="336"/>
      <c r="EU28" s="449"/>
      <c r="EW28" s="336"/>
      <c r="EY28" s="449"/>
      <c r="FA28" s="336"/>
      <c r="FC28" s="449"/>
      <c r="FE28" s="336"/>
      <c r="FG28" s="449"/>
      <c r="FI28" s="336"/>
      <c r="FK28" s="449"/>
      <c r="FM28" s="336"/>
      <c r="FO28" s="449"/>
      <c r="FQ28" s="336"/>
      <c r="FS28" s="449"/>
      <c r="FU28" s="336"/>
      <c r="FW28" s="449"/>
      <c r="FY28" s="336"/>
      <c r="GA28" s="449"/>
      <c r="GC28" s="336"/>
      <c r="GE28" s="449"/>
      <c r="GG28" s="336"/>
      <c r="GI28" s="449"/>
      <c r="GK28" s="336"/>
      <c r="GM28" s="449"/>
      <c r="GO28" s="336"/>
      <c r="GQ28" s="449"/>
      <c r="GS28" s="336"/>
      <c r="GU28" s="449"/>
      <c r="GW28" s="336"/>
      <c r="GY28" s="449"/>
      <c r="HA28" s="336"/>
      <c r="HC28" s="449"/>
      <c r="HE28" s="336"/>
      <c r="HG28" s="449"/>
      <c r="HI28" s="336"/>
      <c r="HK28" s="449"/>
      <c r="HM28" s="336"/>
      <c r="HO28" s="449"/>
      <c r="HQ28" s="336"/>
      <c r="HS28" s="449"/>
      <c r="HU28" s="336"/>
      <c r="HW28" s="449"/>
      <c r="HY28" s="336"/>
      <c r="IA28" s="449"/>
      <c r="IC28" s="336"/>
      <c r="IE28" s="449"/>
      <c r="IG28" s="336"/>
      <c r="II28" s="449"/>
      <c r="IK28" s="336"/>
      <c r="IM28" s="449"/>
      <c r="IO28" s="336"/>
      <c r="IQ28" s="449"/>
      <c r="IS28" s="336"/>
      <c r="IU28" s="449"/>
      <c r="IW28" s="336"/>
      <c r="IY28" s="449"/>
      <c r="JA28" s="336"/>
      <c r="JC28" s="449"/>
      <c r="JE28" s="336"/>
      <c r="JG28" s="449"/>
      <c r="JI28" s="336"/>
      <c r="JK28" s="449"/>
      <c r="JM28" s="336"/>
      <c r="JO28" s="449"/>
      <c r="JQ28" s="336"/>
      <c r="JS28" s="449"/>
      <c r="JU28" s="336"/>
      <c r="JW28" s="449"/>
      <c r="JY28" s="336"/>
      <c r="KA28" s="449"/>
      <c r="KC28" s="336"/>
      <c r="KE28" s="449"/>
      <c r="KG28" s="336"/>
      <c r="KI28" s="449"/>
      <c r="KK28" s="336"/>
      <c r="KM28" s="449"/>
      <c r="KO28" s="336"/>
      <c r="KQ28" s="449"/>
      <c r="KS28" s="336"/>
      <c r="KU28" s="449"/>
      <c r="KW28" s="336"/>
      <c r="KY28" s="449"/>
      <c r="LA28" s="336"/>
      <c r="LC28" s="449"/>
      <c r="LE28" s="336"/>
      <c r="LG28" s="449"/>
      <c r="LI28" s="336"/>
      <c r="LK28" s="449"/>
      <c r="LM28" s="336"/>
      <c r="LO28" s="449"/>
      <c r="LQ28" s="336"/>
      <c r="LS28" s="449"/>
      <c r="LU28" s="336"/>
      <c r="LW28" s="449"/>
      <c r="LY28" s="336"/>
      <c r="MA28" s="449"/>
      <c r="MC28" s="336"/>
      <c r="ME28" s="449"/>
      <c r="MG28" s="336"/>
      <c r="MI28" s="449"/>
      <c r="MK28" s="336"/>
      <c r="MM28" s="449"/>
      <c r="MO28" s="336"/>
      <c r="MQ28" s="449"/>
      <c r="MS28" s="336"/>
      <c r="MU28" s="449"/>
      <c r="MW28" s="336"/>
      <c r="MY28" s="449"/>
      <c r="NA28" s="336"/>
      <c r="NC28" s="449"/>
      <c r="NE28" s="336"/>
      <c r="NG28" s="449"/>
      <c r="NI28" s="336"/>
      <c r="NK28" s="449"/>
      <c r="NM28" s="336"/>
      <c r="NO28" s="449"/>
      <c r="NQ28" s="336"/>
      <c r="NS28" s="449"/>
      <c r="NU28" s="336"/>
      <c r="NW28" s="449"/>
      <c r="NY28" s="336"/>
      <c r="OA28" s="449"/>
      <c r="OC28" s="336"/>
      <c r="OE28" s="449"/>
      <c r="OG28" s="336"/>
      <c r="OI28" s="449"/>
      <c r="OK28" s="336"/>
      <c r="OM28" s="449"/>
      <c r="OO28" s="336"/>
      <c r="OQ28" s="449"/>
      <c r="OS28" s="336"/>
      <c r="OU28" s="449"/>
      <c r="OW28" s="336"/>
      <c r="OY28" s="449"/>
      <c r="PA28" s="336"/>
      <c r="PC28" s="449"/>
      <c r="PE28" s="336"/>
      <c r="PG28" s="449"/>
      <c r="PI28" s="336"/>
      <c r="PK28" s="449"/>
      <c r="PM28" s="336"/>
      <c r="PO28" s="449"/>
      <c r="PQ28" s="336"/>
      <c r="PS28" s="449"/>
      <c r="PU28" s="336"/>
      <c r="PW28" s="449"/>
      <c r="PY28" s="336"/>
      <c r="QA28" s="449"/>
      <c r="QC28" s="336"/>
      <c r="QE28" s="449"/>
      <c r="QG28" s="336"/>
      <c r="QI28" s="449"/>
      <c r="QK28" s="336"/>
      <c r="QM28" s="449"/>
      <c r="QO28" s="336"/>
      <c r="QQ28" s="449"/>
      <c r="QS28" s="336"/>
      <c r="QU28" s="449"/>
      <c r="QW28" s="336"/>
      <c r="QY28" s="449"/>
      <c r="RA28" s="336"/>
      <c r="RC28" s="449"/>
      <c r="RE28" s="336"/>
      <c r="RG28" s="449"/>
      <c r="RI28" s="336"/>
      <c r="RK28" s="449"/>
      <c r="RM28" s="336"/>
      <c r="RO28" s="449"/>
      <c r="RQ28" s="336"/>
      <c r="RS28" s="449"/>
      <c r="RU28" s="336"/>
      <c r="RW28" s="449"/>
      <c r="RY28" s="336"/>
      <c r="SA28" s="449"/>
      <c r="SC28" s="336"/>
      <c r="SE28" s="449"/>
      <c r="SG28" s="336"/>
      <c r="SI28" s="449"/>
      <c r="SK28" s="336"/>
      <c r="SM28" s="449"/>
      <c r="SO28" s="336"/>
      <c r="SQ28" s="449"/>
      <c r="SS28" s="336"/>
      <c r="SU28" s="449"/>
      <c r="SW28" s="336"/>
      <c r="SY28" s="449"/>
      <c r="TA28" s="336"/>
      <c r="TC28" s="449"/>
      <c r="TE28" s="336"/>
      <c r="TG28" s="449"/>
      <c r="TI28" s="336"/>
      <c r="TK28" s="449"/>
      <c r="TM28" s="336"/>
      <c r="TO28" s="449"/>
      <c r="TQ28" s="336"/>
      <c r="TS28" s="449"/>
      <c r="TU28" s="336"/>
      <c r="TW28" s="449"/>
      <c r="TY28" s="336"/>
      <c r="UA28" s="449"/>
      <c r="UC28" s="336"/>
      <c r="UE28" s="449"/>
      <c r="UG28" s="336"/>
      <c r="UI28" s="449"/>
      <c r="UK28" s="336"/>
      <c r="UM28" s="449"/>
      <c r="UO28" s="336"/>
      <c r="UQ28" s="449"/>
      <c r="US28" s="336"/>
      <c r="UU28" s="449"/>
      <c r="UW28" s="336"/>
      <c r="UY28" s="449"/>
      <c r="VA28" s="336"/>
      <c r="VC28" s="449"/>
      <c r="VE28" s="336"/>
      <c r="VG28" s="449"/>
      <c r="VI28" s="336"/>
      <c r="VK28" s="449"/>
      <c r="VM28" s="336"/>
      <c r="VO28" s="449"/>
      <c r="VQ28" s="336"/>
      <c r="VS28" s="449"/>
      <c r="VU28" s="336"/>
      <c r="VW28" s="449"/>
      <c r="VY28" s="336"/>
      <c r="WA28" s="449"/>
      <c r="WC28" s="336"/>
      <c r="WE28" s="449"/>
      <c r="WG28" s="336"/>
      <c r="WI28" s="449"/>
      <c r="WK28" s="336"/>
      <c r="WM28" s="449"/>
      <c r="WO28" s="336"/>
      <c r="WQ28" s="449"/>
      <c r="WS28" s="336"/>
      <c r="WU28" s="449"/>
      <c r="WW28" s="336"/>
      <c r="WY28" s="449"/>
      <c r="XA28" s="336"/>
      <c r="XC28" s="449"/>
      <c r="XE28" s="336"/>
      <c r="XG28" s="449"/>
      <c r="XI28" s="336"/>
      <c r="XK28" s="449"/>
      <c r="XM28" s="336"/>
      <c r="XO28" s="449"/>
      <c r="XQ28" s="336"/>
      <c r="XS28" s="449"/>
      <c r="XU28" s="336"/>
      <c r="XW28" s="449"/>
      <c r="XY28" s="336"/>
      <c r="YA28" s="449"/>
      <c r="YC28" s="336"/>
      <c r="YE28" s="449"/>
      <c r="YG28" s="336"/>
      <c r="YI28" s="449"/>
      <c r="YK28" s="336"/>
      <c r="YM28" s="449"/>
      <c r="YO28" s="336"/>
      <c r="YQ28" s="449"/>
      <c r="YS28" s="336"/>
      <c r="YU28" s="449"/>
      <c r="YW28" s="336"/>
      <c r="YY28" s="449"/>
      <c r="ZA28" s="336"/>
      <c r="ZC28" s="449"/>
      <c r="ZE28" s="336"/>
      <c r="ZG28" s="449"/>
      <c r="ZI28" s="336"/>
      <c r="ZK28" s="449"/>
      <c r="ZM28" s="336"/>
      <c r="ZO28" s="449"/>
      <c r="ZQ28" s="336"/>
      <c r="ZS28" s="449"/>
      <c r="ZU28" s="336"/>
      <c r="ZW28" s="449"/>
      <c r="ZY28" s="336"/>
      <c r="AAA28" s="449"/>
      <c r="AAC28" s="336"/>
      <c r="AAE28" s="449"/>
      <c r="AAG28" s="336"/>
      <c r="AAI28" s="449"/>
      <c r="AAK28" s="336"/>
      <c r="AAM28" s="449"/>
      <c r="AAO28" s="336"/>
      <c r="AAQ28" s="449"/>
      <c r="AAS28" s="336"/>
      <c r="AAU28" s="449"/>
      <c r="AAW28" s="336"/>
      <c r="AAY28" s="449"/>
      <c r="ABA28" s="336"/>
      <c r="ABC28" s="449"/>
      <c r="ABE28" s="336"/>
      <c r="ABG28" s="449"/>
      <c r="ABI28" s="336"/>
      <c r="ABK28" s="449"/>
      <c r="ABM28" s="336"/>
      <c r="ABO28" s="449"/>
      <c r="ABQ28" s="336"/>
      <c r="ABS28" s="449"/>
      <c r="ABU28" s="336"/>
      <c r="ABW28" s="449"/>
      <c r="ABY28" s="336"/>
      <c r="ACA28" s="449"/>
      <c r="ACC28" s="336"/>
      <c r="ACE28" s="449"/>
      <c r="ACG28" s="336"/>
      <c r="ACI28" s="449"/>
      <c r="ACK28" s="336"/>
      <c r="ACM28" s="449"/>
      <c r="ACO28" s="336"/>
      <c r="ACQ28" s="449"/>
      <c r="ACS28" s="336"/>
      <c r="ACU28" s="449"/>
      <c r="ACW28" s="336"/>
      <c r="ACY28" s="449"/>
      <c r="ADA28" s="336"/>
      <c r="ADC28" s="449"/>
      <c r="ADE28" s="336"/>
      <c r="ADG28" s="449"/>
      <c r="ADI28" s="336"/>
      <c r="ADK28" s="449"/>
      <c r="ADM28" s="336"/>
      <c r="ADO28" s="449"/>
      <c r="ADQ28" s="336"/>
      <c r="ADS28" s="449"/>
      <c r="ADU28" s="336"/>
      <c r="ADW28" s="449"/>
      <c r="ADY28" s="336"/>
      <c r="AEA28" s="449"/>
      <c r="AEC28" s="336"/>
      <c r="AEE28" s="449"/>
      <c r="AEG28" s="336"/>
      <c r="AEI28" s="449"/>
      <c r="AEK28" s="336"/>
      <c r="AEM28" s="449"/>
      <c r="AEO28" s="336"/>
      <c r="AEQ28" s="449"/>
      <c r="AES28" s="336"/>
      <c r="AEU28" s="449"/>
      <c r="AEW28" s="336"/>
      <c r="AEY28" s="449"/>
      <c r="AFA28" s="336"/>
      <c r="AFC28" s="449"/>
      <c r="AFE28" s="336"/>
      <c r="AFG28" s="449"/>
      <c r="AFI28" s="336"/>
      <c r="AFK28" s="449"/>
      <c r="AFM28" s="336"/>
      <c r="AFO28" s="449"/>
      <c r="AFQ28" s="336"/>
      <c r="AFS28" s="449"/>
      <c r="AFU28" s="336"/>
      <c r="AFW28" s="449"/>
      <c r="AFY28" s="336"/>
      <c r="AGA28" s="449"/>
      <c r="AGC28" s="336"/>
      <c r="AGE28" s="449"/>
      <c r="AGG28" s="336"/>
      <c r="AGI28" s="449"/>
      <c r="AGK28" s="336"/>
      <c r="AGM28" s="449"/>
      <c r="AGO28" s="336"/>
      <c r="AGQ28" s="449"/>
      <c r="AGS28" s="336"/>
      <c r="AGU28" s="449"/>
      <c r="AGW28" s="336"/>
      <c r="AGY28" s="449"/>
      <c r="AHA28" s="336"/>
      <c r="AHC28" s="449"/>
      <c r="AHE28" s="336"/>
      <c r="AHG28" s="449"/>
      <c r="AHI28" s="336"/>
      <c r="AHK28" s="449"/>
      <c r="AHM28" s="336"/>
      <c r="AHO28" s="449"/>
      <c r="AHQ28" s="336"/>
      <c r="AHS28" s="449"/>
      <c r="AHU28" s="336"/>
      <c r="AHW28" s="449"/>
      <c r="AHY28" s="336"/>
      <c r="AIA28" s="449"/>
      <c r="AIC28" s="336"/>
      <c r="AIE28" s="449"/>
      <c r="AIG28" s="336"/>
      <c r="AII28" s="449"/>
      <c r="AIK28" s="336"/>
      <c r="AIM28" s="449"/>
      <c r="AIO28" s="336"/>
      <c r="AIQ28" s="449"/>
      <c r="AIS28" s="336"/>
      <c r="AIU28" s="449"/>
      <c r="AIW28" s="336"/>
      <c r="AIY28" s="449"/>
      <c r="AJA28" s="336"/>
      <c r="AJC28" s="449"/>
      <c r="AJE28" s="336"/>
      <c r="AJG28" s="449"/>
      <c r="AJI28" s="336"/>
      <c r="AJK28" s="449"/>
      <c r="AJM28" s="336"/>
      <c r="AJO28" s="449"/>
      <c r="AJQ28" s="336"/>
      <c r="AJS28" s="449"/>
      <c r="AJU28" s="336"/>
      <c r="AJW28" s="449"/>
      <c r="AJY28" s="336"/>
      <c r="AKA28" s="449"/>
      <c r="AKC28" s="336"/>
      <c r="AKE28" s="449"/>
      <c r="AKG28" s="336"/>
      <c r="AKI28" s="449"/>
      <c r="AKK28" s="336"/>
      <c r="AKM28" s="449"/>
      <c r="AKO28" s="336"/>
      <c r="AKQ28" s="449"/>
      <c r="AKS28" s="336"/>
      <c r="AKU28" s="449"/>
      <c r="AKW28" s="336"/>
      <c r="AKY28" s="449"/>
      <c r="ALA28" s="336"/>
      <c r="ALC28" s="449"/>
      <c r="ALE28" s="336"/>
      <c r="ALG28" s="449"/>
      <c r="ALI28" s="336"/>
      <c r="ALK28" s="449"/>
      <c r="ALM28" s="336"/>
      <c r="ALO28" s="449"/>
      <c r="ALQ28" s="336"/>
      <c r="ALS28" s="449"/>
      <c r="ALU28" s="336"/>
      <c r="ALW28" s="449"/>
      <c r="ALY28" s="336"/>
      <c r="AMA28" s="449"/>
      <c r="AMC28" s="336"/>
      <c r="AME28" s="449"/>
      <c r="AMG28" s="336"/>
      <c r="AMI28" s="449"/>
      <c r="AMK28" s="336"/>
      <c r="AMM28" s="449"/>
      <c r="AMO28" s="336"/>
      <c r="AMQ28" s="449"/>
      <c r="AMS28" s="336"/>
      <c r="AMU28" s="449"/>
      <c r="AMW28" s="336"/>
      <c r="AMY28" s="449"/>
      <c r="ANA28" s="336"/>
      <c r="ANC28" s="449"/>
      <c r="ANE28" s="336"/>
      <c r="ANG28" s="449"/>
      <c r="ANI28" s="336"/>
      <c r="ANK28" s="449"/>
      <c r="ANM28" s="336"/>
      <c r="ANO28" s="449"/>
      <c r="ANQ28" s="336"/>
      <c r="ANS28" s="449"/>
      <c r="ANU28" s="336"/>
      <c r="ANW28" s="449"/>
      <c r="ANY28" s="336"/>
      <c r="AOA28" s="449"/>
      <c r="AOC28" s="336"/>
      <c r="AOE28" s="449"/>
      <c r="AOG28" s="336"/>
      <c r="AOI28" s="449"/>
      <c r="AOK28" s="336"/>
      <c r="AOM28" s="449"/>
      <c r="AOO28" s="336"/>
      <c r="AOQ28" s="449"/>
      <c r="AOS28" s="336"/>
      <c r="AOU28" s="449"/>
      <c r="AOW28" s="336"/>
      <c r="AOY28" s="449"/>
      <c r="APA28" s="336"/>
      <c r="APC28" s="449"/>
      <c r="APE28" s="336"/>
      <c r="APG28" s="449"/>
      <c r="API28" s="336"/>
      <c r="APK28" s="449"/>
      <c r="APM28" s="336"/>
      <c r="APO28" s="449"/>
      <c r="APQ28" s="336"/>
      <c r="APS28" s="449"/>
      <c r="APU28" s="336"/>
      <c r="APW28" s="449"/>
      <c r="APY28" s="336"/>
      <c r="AQA28" s="449"/>
      <c r="AQC28" s="336"/>
      <c r="AQE28" s="449"/>
      <c r="AQG28" s="336"/>
      <c r="AQI28" s="449"/>
      <c r="AQK28" s="336"/>
      <c r="AQM28" s="449"/>
      <c r="AQO28" s="336"/>
      <c r="AQQ28" s="449"/>
      <c r="AQS28" s="336"/>
      <c r="AQU28" s="449"/>
      <c r="AQW28" s="336"/>
      <c r="AQY28" s="449"/>
      <c r="ARA28" s="336"/>
      <c r="ARC28" s="449"/>
      <c r="ARE28" s="336"/>
      <c r="ARG28" s="449"/>
      <c r="ARI28" s="336"/>
      <c r="ARK28" s="449"/>
      <c r="ARM28" s="336"/>
      <c r="ARO28" s="449"/>
      <c r="ARQ28" s="336"/>
      <c r="ARS28" s="449"/>
      <c r="ARU28" s="336"/>
      <c r="ARW28" s="449"/>
      <c r="ARY28" s="336"/>
      <c r="ASA28" s="449"/>
      <c r="ASC28" s="336"/>
      <c r="ASE28" s="449"/>
      <c r="ASG28" s="336"/>
      <c r="ASI28" s="449"/>
      <c r="ASK28" s="336"/>
      <c r="ASM28" s="449"/>
      <c r="ASO28" s="336"/>
      <c r="ASQ28" s="449"/>
      <c r="ASS28" s="336"/>
      <c r="ASU28" s="449"/>
      <c r="ASW28" s="336"/>
      <c r="ASY28" s="449"/>
      <c r="ATA28" s="336"/>
      <c r="ATC28" s="449"/>
      <c r="ATE28" s="336"/>
      <c r="ATG28" s="449"/>
      <c r="ATI28" s="336"/>
      <c r="ATK28" s="449"/>
      <c r="ATM28" s="336"/>
      <c r="ATO28" s="449"/>
      <c r="ATQ28" s="336"/>
      <c r="ATS28" s="449"/>
      <c r="ATU28" s="336"/>
      <c r="ATW28" s="449"/>
      <c r="ATY28" s="336"/>
      <c r="AUA28" s="449"/>
      <c r="AUC28" s="336"/>
      <c r="AUE28" s="449"/>
      <c r="AUG28" s="336"/>
      <c r="AUI28" s="449"/>
      <c r="AUK28" s="336"/>
      <c r="AUM28" s="449"/>
      <c r="AUO28" s="336"/>
      <c r="AUQ28" s="449"/>
      <c r="AUS28" s="336"/>
      <c r="AUU28" s="449"/>
      <c r="AUW28" s="336"/>
      <c r="AUY28" s="449"/>
      <c r="AVA28" s="336"/>
      <c r="AVC28" s="449"/>
      <c r="AVE28" s="336"/>
      <c r="AVG28" s="449"/>
      <c r="AVI28" s="336"/>
      <c r="AVK28" s="449"/>
      <c r="AVM28" s="336"/>
      <c r="AVO28" s="449"/>
      <c r="AVQ28" s="336"/>
      <c r="AVS28" s="449"/>
      <c r="AVU28" s="336"/>
      <c r="AVW28" s="449"/>
      <c r="AVY28" s="336"/>
      <c r="AWA28" s="449"/>
      <c r="AWC28" s="336"/>
      <c r="AWE28" s="449"/>
      <c r="AWG28" s="336"/>
      <c r="AWI28" s="449"/>
      <c r="AWK28" s="336"/>
      <c r="AWM28" s="449"/>
      <c r="AWO28" s="336"/>
      <c r="AWQ28" s="449"/>
      <c r="AWS28" s="336"/>
      <c r="AWU28" s="449"/>
      <c r="AWW28" s="336"/>
      <c r="AWY28" s="449"/>
      <c r="AXA28" s="336"/>
      <c r="AXC28" s="449"/>
      <c r="AXE28" s="336"/>
      <c r="AXG28" s="449"/>
      <c r="AXI28" s="336"/>
      <c r="AXK28" s="449"/>
      <c r="AXM28" s="336"/>
      <c r="AXO28" s="449"/>
      <c r="AXQ28" s="336"/>
      <c r="AXS28" s="449"/>
      <c r="AXU28" s="336"/>
      <c r="AXW28" s="449"/>
      <c r="AXY28" s="336"/>
      <c r="AYA28" s="449"/>
      <c r="AYC28" s="336"/>
      <c r="AYE28" s="449"/>
      <c r="AYG28" s="336"/>
      <c r="AYI28" s="449"/>
      <c r="AYK28" s="336"/>
      <c r="AYM28" s="449"/>
      <c r="AYO28" s="336"/>
      <c r="AYQ28" s="449"/>
      <c r="AYS28" s="336"/>
      <c r="AYU28" s="449"/>
      <c r="AYW28" s="336"/>
      <c r="AYY28" s="449"/>
      <c r="AZA28" s="336"/>
      <c r="AZC28" s="449"/>
      <c r="AZE28" s="336"/>
      <c r="AZG28" s="449"/>
      <c r="AZI28" s="336"/>
      <c r="AZK28" s="449"/>
      <c r="AZM28" s="336"/>
      <c r="AZO28" s="449"/>
      <c r="AZQ28" s="336"/>
      <c r="AZS28" s="449"/>
      <c r="AZU28" s="336"/>
      <c r="AZW28" s="449"/>
      <c r="AZY28" s="336"/>
      <c r="BAA28" s="449"/>
      <c r="BAC28" s="336"/>
      <c r="BAE28" s="449"/>
      <c r="BAG28" s="336"/>
      <c r="BAI28" s="449"/>
      <c r="BAK28" s="336"/>
      <c r="BAM28" s="449"/>
      <c r="BAO28" s="336"/>
      <c r="BAQ28" s="449"/>
      <c r="BAS28" s="336"/>
      <c r="BAU28" s="449"/>
      <c r="BAW28" s="336"/>
      <c r="BAY28" s="449"/>
      <c r="BBA28" s="336"/>
      <c r="BBC28" s="449"/>
      <c r="BBE28" s="336"/>
      <c r="BBG28" s="449"/>
      <c r="BBI28" s="336"/>
      <c r="BBK28" s="449"/>
      <c r="BBM28" s="336"/>
      <c r="BBO28" s="449"/>
      <c r="BBQ28" s="336"/>
      <c r="BBS28" s="449"/>
      <c r="BBU28" s="336"/>
      <c r="BBW28" s="449"/>
      <c r="BBY28" s="336"/>
      <c r="BCA28" s="449"/>
      <c r="BCC28" s="336"/>
      <c r="BCE28" s="449"/>
      <c r="BCG28" s="336"/>
      <c r="BCI28" s="449"/>
      <c r="BCK28" s="336"/>
      <c r="BCM28" s="449"/>
      <c r="BCO28" s="336"/>
      <c r="BCQ28" s="449"/>
      <c r="BCS28" s="336"/>
      <c r="BCU28" s="449"/>
      <c r="BCW28" s="336"/>
      <c r="BCY28" s="449"/>
      <c r="BDA28" s="336"/>
      <c r="BDC28" s="449"/>
      <c r="BDE28" s="336"/>
      <c r="BDG28" s="449"/>
      <c r="BDI28" s="336"/>
      <c r="BDK28" s="449"/>
      <c r="BDM28" s="336"/>
      <c r="BDO28" s="449"/>
      <c r="BDQ28" s="336"/>
      <c r="BDS28" s="449"/>
      <c r="BDU28" s="336"/>
      <c r="BDW28" s="449"/>
      <c r="BDY28" s="336"/>
      <c r="BEA28" s="449"/>
      <c r="BEC28" s="336"/>
      <c r="BEE28" s="449"/>
      <c r="BEG28" s="336"/>
      <c r="BEI28" s="449"/>
      <c r="BEK28" s="336"/>
      <c r="BEM28" s="449"/>
      <c r="BEO28" s="336"/>
      <c r="BEQ28" s="449"/>
      <c r="BES28" s="336"/>
      <c r="BEU28" s="449"/>
      <c r="BEW28" s="336"/>
      <c r="BEY28" s="449"/>
      <c r="BFA28" s="336"/>
      <c r="BFC28" s="449"/>
      <c r="BFE28" s="336"/>
      <c r="BFG28" s="449"/>
      <c r="BFI28" s="336"/>
      <c r="BFK28" s="449"/>
      <c r="BFM28" s="336"/>
      <c r="BFO28" s="449"/>
      <c r="BFQ28" s="336"/>
      <c r="BFS28" s="449"/>
      <c r="BFU28" s="336"/>
      <c r="BFW28" s="449"/>
      <c r="BFY28" s="336"/>
      <c r="BGA28" s="449"/>
      <c r="BGC28" s="336"/>
      <c r="BGE28" s="449"/>
      <c r="BGG28" s="336"/>
      <c r="BGI28" s="449"/>
      <c r="BGK28" s="336"/>
      <c r="BGM28" s="449"/>
      <c r="BGO28" s="336"/>
      <c r="BGQ28" s="449"/>
      <c r="BGS28" s="336"/>
      <c r="BGU28" s="449"/>
      <c r="BGW28" s="336"/>
      <c r="BGY28" s="449"/>
      <c r="BHA28" s="336"/>
      <c r="BHC28" s="449"/>
      <c r="BHE28" s="336"/>
      <c r="BHG28" s="449"/>
      <c r="BHI28" s="336"/>
      <c r="BHK28" s="449"/>
      <c r="BHM28" s="336"/>
      <c r="BHO28" s="449"/>
      <c r="BHQ28" s="336"/>
      <c r="BHS28" s="449"/>
      <c r="BHU28" s="336"/>
      <c r="BHW28" s="449"/>
      <c r="BHY28" s="336"/>
      <c r="BIA28" s="449"/>
      <c r="BIC28" s="336"/>
      <c r="BIE28" s="449"/>
      <c r="BIG28" s="336"/>
      <c r="BII28" s="449"/>
      <c r="BIK28" s="336"/>
      <c r="BIM28" s="449"/>
      <c r="BIO28" s="336"/>
      <c r="BIQ28" s="449"/>
      <c r="BIS28" s="336"/>
      <c r="BIU28" s="449"/>
      <c r="BIW28" s="336"/>
      <c r="BIY28" s="449"/>
      <c r="BJA28" s="336"/>
      <c r="BJC28" s="449"/>
      <c r="BJE28" s="336"/>
      <c r="BJG28" s="449"/>
      <c r="BJI28" s="336"/>
      <c r="BJK28" s="449"/>
      <c r="BJM28" s="336"/>
      <c r="BJO28" s="449"/>
      <c r="BJQ28" s="336"/>
      <c r="BJS28" s="449"/>
      <c r="BJU28" s="336"/>
      <c r="BJW28" s="449"/>
      <c r="BJY28" s="336"/>
      <c r="BKA28" s="449"/>
      <c r="BKC28" s="336"/>
      <c r="BKE28" s="449"/>
      <c r="BKG28" s="336"/>
      <c r="BKI28" s="449"/>
      <c r="BKK28" s="336"/>
      <c r="BKM28" s="449"/>
      <c r="BKO28" s="336"/>
      <c r="BKQ28" s="449"/>
      <c r="BKS28" s="336"/>
      <c r="BKU28" s="449"/>
      <c r="BKW28" s="336"/>
      <c r="BKY28" s="449"/>
      <c r="BLA28" s="336"/>
      <c r="BLC28" s="449"/>
      <c r="BLE28" s="336"/>
      <c r="BLG28" s="449"/>
      <c r="BLI28" s="336"/>
      <c r="BLK28" s="449"/>
      <c r="BLM28" s="336"/>
      <c r="BLO28" s="449"/>
      <c r="BLQ28" s="336"/>
      <c r="BLS28" s="449"/>
      <c r="BLU28" s="336"/>
      <c r="BLW28" s="449"/>
      <c r="BLY28" s="336"/>
      <c r="BMA28" s="449"/>
      <c r="BMC28" s="336"/>
      <c r="BME28" s="449"/>
      <c r="BMG28" s="336"/>
      <c r="BMI28" s="449"/>
      <c r="BMK28" s="336"/>
      <c r="BMM28" s="449"/>
      <c r="BMO28" s="336"/>
      <c r="BMQ28" s="449"/>
      <c r="BMS28" s="336"/>
      <c r="BMU28" s="449"/>
      <c r="BMW28" s="336"/>
      <c r="BMY28" s="449"/>
      <c r="BNA28" s="336"/>
      <c r="BNC28" s="449"/>
      <c r="BNE28" s="336"/>
      <c r="BNG28" s="449"/>
      <c r="BNI28" s="336"/>
      <c r="BNK28" s="449"/>
      <c r="BNM28" s="336"/>
      <c r="BNO28" s="449"/>
      <c r="BNQ28" s="336"/>
      <c r="BNS28" s="449"/>
      <c r="BNU28" s="336"/>
      <c r="BNW28" s="449"/>
      <c r="BNY28" s="336"/>
      <c r="BOA28" s="449"/>
      <c r="BOC28" s="336"/>
      <c r="BOE28" s="449"/>
      <c r="BOG28" s="336"/>
      <c r="BOI28" s="449"/>
      <c r="BOK28" s="336"/>
      <c r="BOM28" s="449"/>
      <c r="BOO28" s="336"/>
      <c r="BOQ28" s="449"/>
      <c r="BOS28" s="336"/>
      <c r="BOU28" s="449"/>
      <c r="BOW28" s="336"/>
      <c r="BOY28" s="449"/>
      <c r="BPA28" s="336"/>
      <c r="BPC28" s="449"/>
      <c r="BPE28" s="336"/>
      <c r="BPG28" s="449"/>
      <c r="BPI28" s="336"/>
      <c r="BPK28" s="449"/>
      <c r="BPM28" s="336"/>
      <c r="BPO28" s="449"/>
      <c r="BPQ28" s="336"/>
      <c r="BPS28" s="449"/>
      <c r="BPU28" s="336"/>
      <c r="BPW28" s="449"/>
      <c r="BPY28" s="336"/>
      <c r="BQA28" s="449"/>
      <c r="BQC28" s="336"/>
      <c r="BQE28" s="449"/>
      <c r="BQG28" s="336"/>
      <c r="BQI28" s="449"/>
      <c r="BQK28" s="336"/>
      <c r="BQM28" s="449"/>
      <c r="BQO28" s="336"/>
      <c r="BQQ28" s="449"/>
      <c r="BQS28" s="336"/>
      <c r="BQU28" s="449"/>
      <c r="BQW28" s="336"/>
      <c r="BQY28" s="449"/>
      <c r="BRA28" s="336"/>
      <c r="BRC28" s="449"/>
      <c r="BRE28" s="336"/>
      <c r="BRG28" s="449"/>
      <c r="BRI28" s="336"/>
      <c r="BRK28" s="449"/>
      <c r="BRM28" s="336"/>
      <c r="BRO28" s="449"/>
      <c r="BRQ28" s="336"/>
      <c r="BRS28" s="449"/>
      <c r="BRU28" s="336"/>
      <c r="BRW28" s="449"/>
      <c r="BRY28" s="336"/>
      <c r="BSA28" s="449"/>
      <c r="BSC28" s="336"/>
      <c r="BSE28" s="449"/>
      <c r="BSG28" s="336"/>
      <c r="BSI28" s="449"/>
      <c r="BSK28" s="336"/>
      <c r="BSM28" s="449"/>
      <c r="BSO28" s="336"/>
      <c r="BSQ28" s="449"/>
      <c r="BSS28" s="336"/>
      <c r="BSU28" s="449"/>
      <c r="BSW28" s="336"/>
      <c r="BSY28" s="449"/>
      <c r="BTA28" s="336"/>
      <c r="BTC28" s="449"/>
      <c r="BTE28" s="336"/>
      <c r="BTG28" s="449"/>
      <c r="BTI28" s="336"/>
      <c r="BTK28" s="449"/>
      <c r="BTM28" s="336"/>
      <c r="BTO28" s="449"/>
      <c r="BTQ28" s="336"/>
      <c r="BTS28" s="449"/>
      <c r="BTU28" s="336"/>
      <c r="BTW28" s="449"/>
      <c r="BTY28" s="336"/>
      <c r="BUA28" s="449"/>
      <c r="BUC28" s="336"/>
      <c r="BUE28" s="449"/>
      <c r="BUG28" s="336"/>
      <c r="BUI28" s="449"/>
      <c r="BUK28" s="336"/>
      <c r="BUM28" s="449"/>
      <c r="BUO28" s="336"/>
      <c r="BUQ28" s="449"/>
      <c r="BUS28" s="336"/>
      <c r="BUU28" s="449"/>
      <c r="BUW28" s="336"/>
      <c r="BUY28" s="449"/>
      <c r="BVA28" s="336"/>
      <c r="BVC28" s="449"/>
      <c r="BVE28" s="336"/>
      <c r="BVG28" s="449"/>
      <c r="BVI28" s="336"/>
      <c r="BVK28" s="449"/>
      <c r="BVM28" s="336"/>
      <c r="BVO28" s="449"/>
      <c r="BVQ28" s="336"/>
      <c r="BVS28" s="449"/>
      <c r="BVU28" s="336"/>
      <c r="BVW28" s="449"/>
      <c r="BVY28" s="336"/>
      <c r="BWA28" s="449"/>
      <c r="BWC28" s="336"/>
      <c r="BWE28" s="449"/>
      <c r="BWG28" s="336"/>
      <c r="BWI28" s="449"/>
      <c r="BWK28" s="336"/>
      <c r="BWM28" s="449"/>
      <c r="BWO28" s="336"/>
      <c r="BWQ28" s="449"/>
      <c r="BWS28" s="336"/>
      <c r="BWU28" s="449"/>
      <c r="BWW28" s="336"/>
      <c r="BWY28" s="449"/>
      <c r="BXA28" s="336"/>
      <c r="BXC28" s="449"/>
      <c r="BXE28" s="336"/>
      <c r="BXG28" s="449"/>
      <c r="BXI28" s="336"/>
      <c r="BXK28" s="449"/>
      <c r="BXM28" s="336"/>
      <c r="BXO28" s="449"/>
      <c r="BXQ28" s="336"/>
      <c r="BXS28" s="449"/>
      <c r="BXU28" s="336"/>
      <c r="BXW28" s="449"/>
      <c r="BXY28" s="336"/>
      <c r="BYA28" s="449"/>
      <c r="BYC28" s="336"/>
      <c r="BYE28" s="449"/>
      <c r="BYG28" s="336"/>
      <c r="BYI28" s="449"/>
      <c r="BYK28" s="336"/>
      <c r="BYM28" s="449"/>
      <c r="BYO28" s="336"/>
      <c r="BYQ28" s="449"/>
      <c r="BYS28" s="336"/>
      <c r="BYU28" s="449"/>
      <c r="BYW28" s="336"/>
      <c r="BYY28" s="449"/>
      <c r="BZA28" s="336"/>
      <c r="BZC28" s="449"/>
      <c r="BZE28" s="336"/>
      <c r="BZG28" s="449"/>
      <c r="BZI28" s="336"/>
      <c r="BZK28" s="449"/>
      <c r="BZM28" s="336"/>
      <c r="BZO28" s="449"/>
      <c r="BZQ28" s="336"/>
      <c r="BZS28" s="449"/>
      <c r="BZU28" s="336"/>
      <c r="BZW28" s="449"/>
      <c r="BZY28" s="336"/>
      <c r="CAA28" s="449"/>
      <c r="CAC28" s="336"/>
      <c r="CAE28" s="449"/>
      <c r="CAG28" s="336"/>
      <c r="CAI28" s="449"/>
      <c r="CAK28" s="336"/>
      <c r="CAM28" s="449"/>
      <c r="CAO28" s="336"/>
      <c r="CAQ28" s="449"/>
      <c r="CAS28" s="336"/>
      <c r="CAU28" s="449"/>
      <c r="CAW28" s="336"/>
      <c r="CAY28" s="449"/>
      <c r="CBA28" s="336"/>
      <c r="CBC28" s="449"/>
      <c r="CBE28" s="336"/>
      <c r="CBG28" s="449"/>
      <c r="CBI28" s="336"/>
      <c r="CBK28" s="449"/>
      <c r="CBM28" s="336"/>
      <c r="CBO28" s="449"/>
      <c r="CBQ28" s="336"/>
      <c r="CBS28" s="449"/>
      <c r="CBU28" s="336"/>
      <c r="CBW28" s="449"/>
      <c r="CBY28" s="336"/>
      <c r="CCA28" s="449"/>
      <c r="CCC28" s="336"/>
      <c r="CCE28" s="449"/>
      <c r="CCG28" s="336"/>
      <c r="CCI28" s="449"/>
      <c r="CCK28" s="336"/>
      <c r="CCM28" s="449"/>
      <c r="CCO28" s="336"/>
      <c r="CCQ28" s="449"/>
      <c r="CCS28" s="336"/>
      <c r="CCU28" s="449"/>
      <c r="CCW28" s="336"/>
      <c r="CCY28" s="449"/>
      <c r="CDA28" s="336"/>
      <c r="CDC28" s="449"/>
      <c r="CDE28" s="336"/>
      <c r="CDG28" s="449"/>
      <c r="CDI28" s="336"/>
      <c r="CDK28" s="449"/>
      <c r="CDM28" s="336"/>
      <c r="CDO28" s="449"/>
      <c r="CDQ28" s="336"/>
      <c r="CDS28" s="449"/>
      <c r="CDU28" s="336"/>
      <c r="CDW28" s="449"/>
      <c r="CDY28" s="336"/>
      <c r="CEA28" s="449"/>
      <c r="CEC28" s="336"/>
      <c r="CEE28" s="449"/>
      <c r="CEG28" s="336"/>
      <c r="CEI28" s="449"/>
      <c r="CEK28" s="336"/>
      <c r="CEM28" s="449"/>
      <c r="CEO28" s="336"/>
      <c r="CEQ28" s="449"/>
      <c r="CES28" s="336"/>
      <c r="CEU28" s="449"/>
      <c r="CEW28" s="336"/>
      <c r="CEY28" s="449"/>
      <c r="CFA28" s="336"/>
      <c r="CFC28" s="449"/>
      <c r="CFE28" s="336"/>
      <c r="CFG28" s="449"/>
      <c r="CFI28" s="336"/>
      <c r="CFK28" s="449"/>
      <c r="CFM28" s="336"/>
      <c r="CFO28" s="449"/>
      <c r="CFQ28" s="336"/>
      <c r="CFS28" s="449"/>
      <c r="CFU28" s="336"/>
      <c r="CFW28" s="449"/>
      <c r="CFY28" s="336"/>
      <c r="CGA28" s="449"/>
      <c r="CGC28" s="336"/>
      <c r="CGE28" s="449"/>
      <c r="CGG28" s="336"/>
      <c r="CGI28" s="449"/>
      <c r="CGK28" s="336"/>
      <c r="CGM28" s="449"/>
      <c r="CGO28" s="336"/>
      <c r="CGQ28" s="449"/>
      <c r="CGS28" s="336"/>
      <c r="CGU28" s="449"/>
      <c r="CGW28" s="336"/>
      <c r="CGY28" s="449"/>
      <c r="CHA28" s="336"/>
      <c r="CHC28" s="449"/>
      <c r="CHE28" s="336"/>
      <c r="CHG28" s="449"/>
      <c r="CHI28" s="336"/>
      <c r="CHK28" s="449"/>
      <c r="CHM28" s="336"/>
      <c r="CHO28" s="449"/>
      <c r="CHQ28" s="336"/>
      <c r="CHS28" s="449"/>
      <c r="CHU28" s="336"/>
      <c r="CHW28" s="449"/>
      <c r="CHY28" s="336"/>
      <c r="CIA28" s="449"/>
      <c r="CIC28" s="336"/>
      <c r="CIE28" s="449"/>
      <c r="CIG28" s="336"/>
      <c r="CII28" s="449"/>
      <c r="CIK28" s="336"/>
      <c r="CIM28" s="449"/>
      <c r="CIO28" s="336"/>
      <c r="CIQ28" s="449"/>
      <c r="CIS28" s="336"/>
      <c r="CIU28" s="449"/>
      <c r="CIW28" s="336"/>
      <c r="CIY28" s="449"/>
      <c r="CJA28" s="336"/>
      <c r="CJC28" s="449"/>
      <c r="CJE28" s="336"/>
      <c r="CJG28" s="449"/>
      <c r="CJI28" s="336"/>
      <c r="CJK28" s="449"/>
      <c r="CJM28" s="336"/>
      <c r="CJO28" s="449"/>
      <c r="CJQ28" s="336"/>
      <c r="CJS28" s="449"/>
      <c r="CJU28" s="336"/>
      <c r="CJW28" s="449"/>
      <c r="CJY28" s="336"/>
      <c r="CKA28" s="449"/>
      <c r="CKC28" s="336"/>
      <c r="CKE28" s="449"/>
      <c r="CKG28" s="336"/>
      <c r="CKI28" s="449"/>
      <c r="CKK28" s="336"/>
      <c r="CKM28" s="449"/>
      <c r="CKO28" s="336"/>
      <c r="CKQ28" s="449"/>
      <c r="CKS28" s="336"/>
      <c r="CKU28" s="449"/>
      <c r="CKW28" s="336"/>
      <c r="CKY28" s="449"/>
      <c r="CLA28" s="336"/>
      <c r="CLC28" s="449"/>
      <c r="CLE28" s="336"/>
      <c r="CLG28" s="449"/>
      <c r="CLI28" s="336"/>
      <c r="CLK28" s="449"/>
      <c r="CLM28" s="336"/>
      <c r="CLO28" s="449"/>
      <c r="CLQ28" s="336"/>
      <c r="CLS28" s="449"/>
      <c r="CLU28" s="336"/>
      <c r="CLW28" s="449"/>
      <c r="CLY28" s="336"/>
      <c r="CMA28" s="449"/>
      <c r="CMC28" s="336"/>
      <c r="CME28" s="449"/>
      <c r="CMG28" s="336"/>
      <c r="CMI28" s="449"/>
      <c r="CMK28" s="336"/>
      <c r="CMM28" s="449"/>
      <c r="CMO28" s="336"/>
      <c r="CMQ28" s="449"/>
      <c r="CMS28" s="336"/>
      <c r="CMU28" s="449"/>
      <c r="CMW28" s="336"/>
      <c r="CMY28" s="449"/>
      <c r="CNA28" s="336"/>
      <c r="CNC28" s="449"/>
      <c r="CNE28" s="336"/>
      <c r="CNG28" s="449"/>
      <c r="CNI28" s="336"/>
      <c r="CNK28" s="449"/>
      <c r="CNM28" s="336"/>
      <c r="CNO28" s="449"/>
      <c r="CNQ28" s="336"/>
      <c r="CNS28" s="449"/>
      <c r="CNU28" s="336"/>
      <c r="CNW28" s="449"/>
      <c r="CNY28" s="336"/>
      <c r="COA28" s="449"/>
      <c r="COC28" s="336"/>
      <c r="COE28" s="449"/>
      <c r="COG28" s="336"/>
      <c r="COI28" s="449"/>
      <c r="COK28" s="336"/>
      <c r="COM28" s="449"/>
      <c r="COO28" s="336"/>
      <c r="COQ28" s="449"/>
      <c r="COS28" s="336"/>
      <c r="COU28" s="449"/>
      <c r="COW28" s="336"/>
      <c r="COY28" s="449"/>
      <c r="CPA28" s="336"/>
      <c r="CPC28" s="449"/>
      <c r="CPE28" s="336"/>
      <c r="CPG28" s="449"/>
      <c r="CPI28" s="336"/>
      <c r="CPK28" s="449"/>
      <c r="CPM28" s="336"/>
      <c r="CPO28" s="449"/>
      <c r="CPQ28" s="336"/>
      <c r="CPS28" s="449"/>
      <c r="CPU28" s="336"/>
      <c r="CPW28" s="449"/>
      <c r="CPY28" s="336"/>
      <c r="CQA28" s="449"/>
      <c r="CQC28" s="336"/>
      <c r="CQE28" s="449"/>
      <c r="CQG28" s="336"/>
      <c r="CQI28" s="449"/>
      <c r="CQK28" s="336"/>
      <c r="CQM28" s="449"/>
      <c r="CQO28" s="336"/>
      <c r="CQQ28" s="449"/>
      <c r="CQS28" s="336"/>
      <c r="CQU28" s="449"/>
      <c r="CQW28" s="336"/>
      <c r="CQY28" s="449"/>
      <c r="CRA28" s="336"/>
      <c r="CRC28" s="449"/>
      <c r="CRE28" s="336"/>
      <c r="CRG28" s="449"/>
      <c r="CRI28" s="336"/>
      <c r="CRK28" s="449"/>
      <c r="CRM28" s="336"/>
      <c r="CRO28" s="449"/>
      <c r="CRQ28" s="336"/>
      <c r="CRS28" s="449"/>
      <c r="CRU28" s="336"/>
      <c r="CRW28" s="449"/>
      <c r="CRY28" s="336"/>
      <c r="CSA28" s="449"/>
      <c r="CSC28" s="336"/>
      <c r="CSE28" s="449"/>
      <c r="CSG28" s="336"/>
      <c r="CSI28" s="449"/>
      <c r="CSK28" s="336"/>
      <c r="CSM28" s="449"/>
      <c r="CSO28" s="336"/>
      <c r="CSQ28" s="449"/>
      <c r="CSS28" s="336"/>
      <c r="CSU28" s="449"/>
      <c r="CSW28" s="336"/>
      <c r="CSY28" s="449"/>
      <c r="CTA28" s="336"/>
      <c r="CTC28" s="449"/>
      <c r="CTE28" s="336"/>
      <c r="CTG28" s="449"/>
      <c r="CTI28" s="336"/>
      <c r="CTK28" s="449"/>
      <c r="CTM28" s="336"/>
      <c r="CTO28" s="449"/>
      <c r="CTQ28" s="336"/>
      <c r="CTS28" s="449"/>
      <c r="CTU28" s="336"/>
      <c r="CTW28" s="449"/>
      <c r="CTY28" s="336"/>
      <c r="CUA28" s="449"/>
      <c r="CUC28" s="336"/>
      <c r="CUE28" s="449"/>
      <c r="CUG28" s="336"/>
      <c r="CUI28" s="449"/>
      <c r="CUK28" s="336"/>
      <c r="CUM28" s="449"/>
      <c r="CUO28" s="336"/>
      <c r="CUQ28" s="449"/>
      <c r="CUS28" s="336"/>
      <c r="CUU28" s="449"/>
      <c r="CUW28" s="336"/>
      <c r="CUY28" s="449"/>
      <c r="CVA28" s="336"/>
      <c r="CVC28" s="449"/>
      <c r="CVE28" s="336"/>
      <c r="CVG28" s="449"/>
      <c r="CVI28" s="336"/>
      <c r="CVK28" s="449"/>
      <c r="CVM28" s="336"/>
      <c r="CVO28" s="449"/>
      <c r="CVQ28" s="336"/>
      <c r="CVS28" s="449"/>
      <c r="CVU28" s="336"/>
      <c r="CVW28" s="449"/>
      <c r="CVY28" s="336"/>
      <c r="CWA28" s="449"/>
      <c r="CWC28" s="336"/>
      <c r="CWE28" s="449"/>
      <c r="CWG28" s="336"/>
      <c r="CWI28" s="449"/>
      <c r="CWK28" s="336"/>
      <c r="CWM28" s="449"/>
      <c r="CWO28" s="336"/>
      <c r="CWQ28" s="449"/>
      <c r="CWS28" s="336"/>
      <c r="CWU28" s="449"/>
      <c r="CWW28" s="336"/>
      <c r="CWY28" s="449"/>
      <c r="CXA28" s="336"/>
      <c r="CXC28" s="449"/>
      <c r="CXE28" s="336"/>
      <c r="CXG28" s="449"/>
      <c r="CXI28" s="336"/>
      <c r="CXK28" s="449"/>
      <c r="CXM28" s="336"/>
      <c r="CXO28" s="449"/>
      <c r="CXQ28" s="336"/>
      <c r="CXS28" s="449"/>
      <c r="CXU28" s="336"/>
      <c r="CXW28" s="449"/>
      <c r="CXY28" s="336"/>
      <c r="CYA28" s="449"/>
      <c r="CYC28" s="336"/>
      <c r="CYE28" s="449"/>
      <c r="CYG28" s="336"/>
      <c r="CYI28" s="449"/>
      <c r="CYK28" s="336"/>
      <c r="CYM28" s="449"/>
      <c r="CYO28" s="336"/>
      <c r="CYQ28" s="449"/>
      <c r="CYS28" s="336"/>
      <c r="CYU28" s="449"/>
      <c r="CYW28" s="336"/>
      <c r="CYY28" s="449"/>
      <c r="CZA28" s="336"/>
      <c r="CZC28" s="449"/>
      <c r="CZE28" s="336"/>
      <c r="CZG28" s="449"/>
      <c r="CZI28" s="336"/>
      <c r="CZK28" s="449"/>
      <c r="CZM28" s="336"/>
      <c r="CZO28" s="449"/>
      <c r="CZQ28" s="336"/>
      <c r="CZS28" s="449"/>
      <c r="CZU28" s="336"/>
      <c r="CZW28" s="449"/>
      <c r="CZY28" s="336"/>
      <c r="DAA28" s="449"/>
      <c r="DAC28" s="336"/>
      <c r="DAE28" s="449"/>
      <c r="DAG28" s="336"/>
      <c r="DAI28" s="449"/>
      <c r="DAK28" s="336"/>
      <c r="DAM28" s="449"/>
      <c r="DAO28" s="336"/>
      <c r="DAQ28" s="449"/>
      <c r="DAS28" s="336"/>
      <c r="DAU28" s="449"/>
      <c r="DAW28" s="336"/>
      <c r="DAY28" s="449"/>
      <c r="DBA28" s="336"/>
      <c r="DBC28" s="449"/>
      <c r="DBE28" s="336"/>
      <c r="DBG28" s="449"/>
      <c r="DBI28" s="336"/>
      <c r="DBK28" s="449"/>
      <c r="DBM28" s="336"/>
      <c r="DBO28" s="449"/>
      <c r="DBQ28" s="336"/>
      <c r="DBS28" s="449"/>
      <c r="DBU28" s="336"/>
      <c r="DBW28" s="449"/>
      <c r="DBY28" s="336"/>
      <c r="DCA28" s="449"/>
      <c r="DCC28" s="336"/>
      <c r="DCE28" s="449"/>
      <c r="DCG28" s="336"/>
      <c r="DCI28" s="449"/>
      <c r="DCK28" s="336"/>
      <c r="DCM28" s="449"/>
      <c r="DCO28" s="336"/>
      <c r="DCQ28" s="449"/>
      <c r="DCS28" s="336"/>
      <c r="DCU28" s="449"/>
      <c r="DCW28" s="336"/>
      <c r="DCY28" s="449"/>
      <c r="DDA28" s="336"/>
      <c r="DDC28" s="449"/>
      <c r="DDE28" s="336"/>
      <c r="DDG28" s="449"/>
      <c r="DDI28" s="336"/>
      <c r="DDK28" s="449"/>
      <c r="DDM28" s="336"/>
      <c r="DDO28" s="449"/>
      <c r="DDQ28" s="336"/>
      <c r="DDS28" s="449"/>
      <c r="DDU28" s="336"/>
      <c r="DDW28" s="449"/>
      <c r="DDY28" s="336"/>
      <c r="DEA28" s="449"/>
      <c r="DEC28" s="336"/>
      <c r="DEE28" s="449"/>
      <c r="DEG28" s="336"/>
      <c r="DEI28" s="449"/>
      <c r="DEK28" s="336"/>
      <c r="DEM28" s="449"/>
      <c r="DEO28" s="336"/>
      <c r="DEQ28" s="449"/>
      <c r="DES28" s="336"/>
      <c r="DEU28" s="449"/>
      <c r="DEW28" s="336"/>
      <c r="DEY28" s="449"/>
      <c r="DFA28" s="336"/>
      <c r="DFC28" s="449"/>
      <c r="DFE28" s="336"/>
      <c r="DFG28" s="449"/>
      <c r="DFI28" s="336"/>
      <c r="DFK28" s="449"/>
      <c r="DFM28" s="336"/>
      <c r="DFO28" s="449"/>
      <c r="DFQ28" s="336"/>
      <c r="DFS28" s="449"/>
      <c r="DFU28" s="336"/>
      <c r="DFW28" s="449"/>
      <c r="DFY28" s="336"/>
      <c r="DGA28" s="449"/>
      <c r="DGC28" s="336"/>
      <c r="DGE28" s="449"/>
      <c r="DGG28" s="336"/>
      <c r="DGI28" s="449"/>
      <c r="DGK28" s="336"/>
      <c r="DGM28" s="449"/>
      <c r="DGO28" s="336"/>
      <c r="DGQ28" s="449"/>
      <c r="DGS28" s="336"/>
      <c r="DGU28" s="449"/>
      <c r="DGW28" s="336"/>
      <c r="DGY28" s="449"/>
      <c r="DHA28" s="336"/>
      <c r="DHC28" s="449"/>
      <c r="DHE28" s="336"/>
      <c r="DHG28" s="449"/>
      <c r="DHI28" s="336"/>
      <c r="DHK28" s="449"/>
      <c r="DHM28" s="336"/>
      <c r="DHO28" s="449"/>
      <c r="DHQ28" s="336"/>
      <c r="DHS28" s="449"/>
      <c r="DHU28" s="336"/>
      <c r="DHW28" s="449"/>
      <c r="DHY28" s="336"/>
      <c r="DIA28" s="449"/>
      <c r="DIC28" s="336"/>
      <c r="DIE28" s="449"/>
      <c r="DIG28" s="336"/>
      <c r="DII28" s="449"/>
      <c r="DIK28" s="336"/>
      <c r="DIM28" s="449"/>
      <c r="DIO28" s="336"/>
      <c r="DIQ28" s="449"/>
      <c r="DIS28" s="336"/>
      <c r="DIU28" s="449"/>
      <c r="DIW28" s="336"/>
      <c r="DIY28" s="449"/>
      <c r="DJA28" s="336"/>
      <c r="DJC28" s="449"/>
      <c r="DJE28" s="336"/>
      <c r="DJG28" s="449"/>
      <c r="DJI28" s="336"/>
      <c r="DJK28" s="449"/>
      <c r="DJM28" s="336"/>
      <c r="DJO28" s="449"/>
      <c r="DJQ28" s="336"/>
      <c r="DJS28" s="449"/>
      <c r="DJU28" s="336"/>
      <c r="DJW28" s="449"/>
      <c r="DJY28" s="336"/>
      <c r="DKA28" s="449"/>
      <c r="DKC28" s="336"/>
      <c r="DKE28" s="449"/>
      <c r="DKG28" s="336"/>
      <c r="DKI28" s="449"/>
      <c r="DKK28" s="336"/>
      <c r="DKM28" s="449"/>
      <c r="DKO28" s="336"/>
      <c r="DKQ28" s="449"/>
      <c r="DKS28" s="336"/>
      <c r="DKU28" s="449"/>
      <c r="DKW28" s="336"/>
      <c r="DKY28" s="449"/>
      <c r="DLA28" s="336"/>
      <c r="DLC28" s="449"/>
      <c r="DLE28" s="336"/>
      <c r="DLG28" s="449"/>
      <c r="DLI28" s="336"/>
      <c r="DLK28" s="449"/>
      <c r="DLM28" s="336"/>
      <c r="DLO28" s="449"/>
      <c r="DLQ28" s="336"/>
      <c r="DLS28" s="449"/>
      <c r="DLU28" s="336"/>
      <c r="DLW28" s="449"/>
      <c r="DLY28" s="336"/>
      <c r="DMA28" s="449"/>
      <c r="DMC28" s="336"/>
      <c r="DME28" s="449"/>
      <c r="DMG28" s="336"/>
      <c r="DMI28" s="449"/>
      <c r="DMK28" s="336"/>
      <c r="DMM28" s="449"/>
      <c r="DMO28" s="336"/>
      <c r="DMQ28" s="449"/>
      <c r="DMS28" s="336"/>
      <c r="DMU28" s="449"/>
      <c r="DMW28" s="336"/>
      <c r="DMY28" s="449"/>
      <c r="DNA28" s="336"/>
      <c r="DNC28" s="449"/>
      <c r="DNE28" s="336"/>
      <c r="DNG28" s="449"/>
      <c r="DNI28" s="336"/>
      <c r="DNK28" s="449"/>
      <c r="DNM28" s="336"/>
      <c r="DNO28" s="449"/>
      <c r="DNQ28" s="336"/>
      <c r="DNS28" s="449"/>
      <c r="DNU28" s="336"/>
      <c r="DNW28" s="449"/>
      <c r="DNY28" s="336"/>
      <c r="DOA28" s="449"/>
      <c r="DOC28" s="336"/>
      <c r="DOE28" s="449"/>
      <c r="DOG28" s="336"/>
      <c r="DOI28" s="449"/>
      <c r="DOK28" s="336"/>
      <c r="DOM28" s="449"/>
      <c r="DOO28" s="336"/>
      <c r="DOQ28" s="449"/>
      <c r="DOS28" s="336"/>
      <c r="DOU28" s="449"/>
      <c r="DOW28" s="336"/>
      <c r="DOY28" s="449"/>
      <c r="DPA28" s="336"/>
      <c r="DPC28" s="449"/>
      <c r="DPE28" s="336"/>
      <c r="DPG28" s="449"/>
      <c r="DPI28" s="336"/>
      <c r="DPK28" s="449"/>
      <c r="DPM28" s="336"/>
      <c r="DPO28" s="449"/>
      <c r="DPQ28" s="336"/>
      <c r="DPS28" s="449"/>
      <c r="DPU28" s="336"/>
      <c r="DPW28" s="449"/>
      <c r="DPY28" s="336"/>
      <c r="DQA28" s="449"/>
      <c r="DQC28" s="336"/>
      <c r="DQE28" s="449"/>
      <c r="DQG28" s="336"/>
      <c r="DQI28" s="449"/>
      <c r="DQK28" s="336"/>
      <c r="DQM28" s="449"/>
      <c r="DQO28" s="336"/>
      <c r="DQQ28" s="449"/>
      <c r="DQS28" s="336"/>
      <c r="DQU28" s="449"/>
      <c r="DQW28" s="336"/>
      <c r="DQY28" s="449"/>
      <c r="DRA28" s="336"/>
      <c r="DRC28" s="449"/>
      <c r="DRE28" s="336"/>
      <c r="DRG28" s="449"/>
      <c r="DRI28" s="336"/>
      <c r="DRK28" s="449"/>
      <c r="DRM28" s="336"/>
      <c r="DRO28" s="449"/>
      <c r="DRQ28" s="336"/>
      <c r="DRS28" s="449"/>
      <c r="DRU28" s="336"/>
      <c r="DRW28" s="449"/>
      <c r="DRY28" s="336"/>
      <c r="DSA28" s="449"/>
      <c r="DSC28" s="336"/>
      <c r="DSE28" s="449"/>
      <c r="DSG28" s="336"/>
      <c r="DSI28" s="449"/>
      <c r="DSK28" s="336"/>
      <c r="DSM28" s="449"/>
      <c r="DSO28" s="336"/>
      <c r="DSQ28" s="449"/>
      <c r="DSS28" s="336"/>
      <c r="DSU28" s="449"/>
      <c r="DSW28" s="336"/>
      <c r="DSY28" s="449"/>
      <c r="DTA28" s="336"/>
      <c r="DTC28" s="449"/>
      <c r="DTE28" s="336"/>
      <c r="DTG28" s="449"/>
      <c r="DTI28" s="336"/>
      <c r="DTK28" s="449"/>
      <c r="DTM28" s="336"/>
      <c r="DTO28" s="449"/>
      <c r="DTQ28" s="336"/>
      <c r="DTS28" s="449"/>
      <c r="DTU28" s="336"/>
      <c r="DTW28" s="449"/>
      <c r="DTY28" s="336"/>
      <c r="DUA28" s="449"/>
      <c r="DUC28" s="336"/>
      <c r="DUE28" s="449"/>
      <c r="DUG28" s="336"/>
      <c r="DUI28" s="449"/>
      <c r="DUK28" s="336"/>
      <c r="DUM28" s="449"/>
      <c r="DUO28" s="336"/>
      <c r="DUQ28" s="449"/>
      <c r="DUS28" s="336"/>
      <c r="DUU28" s="449"/>
      <c r="DUW28" s="336"/>
      <c r="DUY28" s="449"/>
      <c r="DVA28" s="336"/>
      <c r="DVC28" s="449"/>
      <c r="DVE28" s="336"/>
      <c r="DVG28" s="449"/>
      <c r="DVI28" s="336"/>
      <c r="DVK28" s="449"/>
      <c r="DVM28" s="336"/>
      <c r="DVO28" s="449"/>
      <c r="DVQ28" s="336"/>
      <c r="DVS28" s="449"/>
      <c r="DVU28" s="336"/>
      <c r="DVW28" s="449"/>
      <c r="DVY28" s="336"/>
      <c r="DWA28" s="449"/>
      <c r="DWC28" s="336"/>
      <c r="DWE28" s="449"/>
      <c r="DWG28" s="336"/>
      <c r="DWI28" s="449"/>
      <c r="DWK28" s="336"/>
      <c r="DWM28" s="449"/>
      <c r="DWO28" s="336"/>
      <c r="DWQ28" s="449"/>
      <c r="DWS28" s="336"/>
      <c r="DWU28" s="449"/>
      <c r="DWW28" s="336"/>
      <c r="DWY28" s="449"/>
      <c r="DXA28" s="336"/>
      <c r="DXC28" s="449"/>
      <c r="DXE28" s="336"/>
      <c r="DXG28" s="449"/>
      <c r="DXI28" s="336"/>
      <c r="DXK28" s="449"/>
      <c r="DXM28" s="336"/>
      <c r="DXO28" s="449"/>
      <c r="DXQ28" s="336"/>
      <c r="DXS28" s="449"/>
      <c r="DXU28" s="336"/>
      <c r="DXW28" s="449"/>
      <c r="DXY28" s="336"/>
      <c r="DYA28" s="449"/>
      <c r="DYC28" s="336"/>
      <c r="DYE28" s="449"/>
      <c r="DYG28" s="336"/>
      <c r="DYI28" s="449"/>
      <c r="DYK28" s="336"/>
      <c r="DYM28" s="449"/>
      <c r="DYO28" s="336"/>
      <c r="DYQ28" s="449"/>
      <c r="DYS28" s="336"/>
      <c r="DYU28" s="449"/>
      <c r="DYW28" s="336"/>
      <c r="DYY28" s="449"/>
      <c r="DZA28" s="336"/>
      <c r="DZC28" s="449"/>
      <c r="DZE28" s="336"/>
      <c r="DZG28" s="449"/>
      <c r="DZI28" s="336"/>
      <c r="DZK28" s="449"/>
      <c r="DZM28" s="336"/>
      <c r="DZO28" s="449"/>
      <c r="DZQ28" s="336"/>
      <c r="DZS28" s="449"/>
      <c r="DZU28" s="336"/>
      <c r="DZW28" s="449"/>
      <c r="DZY28" s="336"/>
      <c r="EAA28" s="449"/>
      <c r="EAC28" s="336"/>
      <c r="EAE28" s="449"/>
      <c r="EAG28" s="336"/>
      <c r="EAI28" s="449"/>
      <c r="EAK28" s="336"/>
      <c r="EAM28" s="449"/>
      <c r="EAO28" s="336"/>
      <c r="EAQ28" s="449"/>
      <c r="EAS28" s="336"/>
      <c r="EAU28" s="449"/>
      <c r="EAW28" s="336"/>
      <c r="EAY28" s="449"/>
      <c r="EBA28" s="336"/>
      <c r="EBC28" s="449"/>
      <c r="EBE28" s="336"/>
      <c r="EBG28" s="449"/>
      <c r="EBI28" s="336"/>
      <c r="EBK28" s="449"/>
      <c r="EBM28" s="336"/>
      <c r="EBO28" s="449"/>
      <c r="EBQ28" s="336"/>
      <c r="EBS28" s="449"/>
      <c r="EBU28" s="336"/>
      <c r="EBW28" s="449"/>
      <c r="EBY28" s="336"/>
      <c r="ECA28" s="449"/>
      <c r="ECC28" s="336"/>
      <c r="ECE28" s="449"/>
      <c r="ECG28" s="336"/>
      <c r="ECI28" s="449"/>
      <c r="ECK28" s="336"/>
      <c r="ECM28" s="449"/>
      <c r="ECO28" s="336"/>
      <c r="ECQ28" s="449"/>
      <c r="ECS28" s="336"/>
      <c r="ECU28" s="449"/>
      <c r="ECW28" s="336"/>
      <c r="ECY28" s="449"/>
      <c r="EDA28" s="336"/>
      <c r="EDC28" s="449"/>
      <c r="EDE28" s="336"/>
      <c r="EDG28" s="449"/>
      <c r="EDI28" s="336"/>
      <c r="EDK28" s="449"/>
      <c r="EDM28" s="336"/>
      <c r="EDO28" s="449"/>
      <c r="EDQ28" s="336"/>
      <c r="EDS28" s="449"/>
      <c r="EDU28" s="336"/>
      <c r="EDW28" s="449"/>
      <c r="EDY28" s="336"/>
      <c r="EEA28" s="449"/>
      <c r="EEC28" s="336"/>
      <c r="EEE28" s="449"/>
      <c r="EEG28" s="336"/>
      <c r="EEI28" s="449"/>
      <c r="EEK28" s="336"/>
      <c r="EEM28" s="449"/>
      <c r="EEO28" s="336"/>
      <c r="EEQ28" s="449"/>
      <c r="EES28" s="336"/>
      <c r="EEU28" s="449"/>
      <c r="EEW28" s="336"/>
      <c r="EEY28" s="449"/>
      <c r="EFA28" s="336"/>
      <c r="EFC28" s="449"/>
      <c r="EFE28" s="336"/>
      <c r="EFG28" s="449"/>
      <c r="EFI28" s="336"/>
      <c r="EFK28" s="449"/>
      <c r="EFM28" s="336"/>
      <c r="EFO28" s="449"/>
      <c r="EFQ28" s="336"/>
      <c r="EFS28" s="449"/>
      <c r="EFU28" s="336"/>
      <c r="EFW28" s="449"/>
      <c r="EFY28" s="336"/>
      <c r="EGA28" s="449"/>
      <c r="EGC28" s="336"/>
      <c r="EGE28" s="449"/>
      <c r="EGG28" s="336"/>
      <c r="EGI28" s="449"/>
      <c r="EGK28" s="336"/>
      <c r="EGM28" s="449"/>
      <c r="EGO28" s="336"/>
      <c r="EGQ28" s="449"/>
      <c r="EGS28" s="336"/>
      <c r="EGU28" s="449"/>
      <c r="EGW28" s="336"/>
      <c r="EGY28" s="449"/>
      <c r="EHA28" s="336"/>
      <c r="EHC28" s="449"/>
      <c r="EHE28" s="336"/>
      <c r="EHG28" s="449"/>
      <c r="EHI28" s="336"/>
      <c r="EHK28" s="449"/>
      <c r="EHM28" s="336"/>
      <c r="EHO28" s="449"/>
      <c r="EHQ28" s="336"/>
      <c r="EHS28" s="449"/>
      <c r="EHU28" s="336"/>
      <c r="EHW28" s="449"/>
      <c r="EHY28" s="336"/>
      <c r="EIA28" s="449"/>
      <c r="EIC28" s="336"/>
      <c r="EIE28" s="449"/>
      <c r="EIG28" s="336"/>
      <c r="EII28" s="449"/>
      <c r="EIK28" s="336"/>
      <c r="EIM28" s="449"/>
      <c r="EIO28" s="336"/>
      <c r="EIQ28" s="449"/>
      <c r="EIS28" s="336"/>
      <c r="EIU28" s="449"/>
      <c r="EIW28" s="336"/>
      <c r="EIY28" s="449"/>
      <c r="EJA28" s="336"/>
      <c r="EJC28" s="449"/>
      <c r="EJE28" s="336"/>
      <c r="EJG28" s="449"/>
      <c r="EJI28" s="336"/>
      <c r="EJK28" s="449"/>
      <c r="EJM28" s="336"/>
      <c r="EJO28" s="449"/>
      <c r="EJQ28" s="336"/>
      <c r="EJS28" s="449"/>
      <c r="EJU28" s="336"/>
      <c r="EJW28" s="449"/>
      <c r="EJY28" s="336"/>
      <c r="EKA28" s="449"/>
      <c r="EKC28" s="336"/>
      <c r="EKE28" s="449"/>
      <c r="EKG28" s="336"/>
      <c r="EKI28" s="449"/>
      <c r="EKK28" s="336"/>
      <c r="EKM28" s="449"/>
      <c r="EKO28" s="336"/>
      <c r="EKQ28" s="449"/>
      <c r="EKS28" s="336"/>
      <c r="EKU28" s="449"/>
      <c r="EKW28" s="336"/>
      <c r="EKY28" s="449"/>
      <c r="ELA28" s="336"/>
      <c r="ELC28" s="449"/>
      <c r="ELE28" s="336"/>
      <c r="ELG28" s="449"/>
      <c r="ELI28" s="336"/>
      <c r="ELK28" s="449"/>
      <c r="ELM28" s="336"/>
      <c r="ELO28" s="449"/>
      <c r="ELQ28" s="336"/>
      <c r="ELS28" s="449"/>
      <c r="ELU28" s="336"/>
      <c r="ELW28" s="449"/>
      <c r="ELY28" s="336"/>
      <c r="EMA28" s="449"/>
      <c r="EMC28" s="336"/>
      <c r="EME28" s="449"/>
      <c r="EMG28" s="336"/>
      <c r="EMI28" s="449"/>
      <c r="EMK28" s="336"/>
      <c r="EMM28" s="449"/>
      <c r="EMO28" s="336"/>
      <c r="EMQ28" s="449"/>
      <c r="EMS28" s="336"/>
      <c r="EMU28" s="449"/>
      <c r="EMW28" s="336"/>
      <c r="EMY28" s="449"/>
      <c r="ENA28" s="336"/>
      <c r="ENC28" s="449"/>
      <c r="ENE28" s="336"/>
      <c r="ENG28" s="449"/>
      <c r="ENI28" s="336"/>
      <c r="ENK28" s="449"/>
      <c r="ENM28" s="336"/>
      <c r="ENO28" s="449"/>
      <c r="ENQ28" s="336"/>
      <c r="ENS28" s="449"/>
      <c r="ENU28" s="336"/>
      <c r="ENW28" s="449"/>
      <c r="ENY28" s="336"/>
      <c r="EOA28" s="449"/>
      <c r="EOC28" s="336"/>
      <c r="EOE28" s="449"/>
      <c r="EOG28" s="336"/>
      <c r="EOI28" s="449"/>
      <c r="EOK28" s="336"/>
      <c r="EOM28" s="449"/>
      <c r="EOO28" s="336"/>
      <c r="EOQ28" s="449"/>
      <c r="EOS28" s="336"/>
      <c r="EOU28" s="449"/>
      <c r="EOW28" s="336"/>
      <c r="EOY28" s="449"/>
      <c r="EPA28" s="336"/>
      <c r="EPC28" s="449"/>
      <c r="EPE28" s="336"/>
      <c r="EPG28" s="449"/>
      <c r="EPI28" s="336"/>
      <c r="EPK28" s="449"/>
      <c r="EPM28" s="336"/>
      <c r="EPO28" s="449"/>
      <c r="EPQ28" s="336"/>
      <c r="EPS28" s="449"/>
      <c r="EPU28" s="336"/>
      <c r="EPW28" s="449"/>
      <c r="EPY28" s="336"/>
      <c r="EQA28" s="449"/>
      <c r="EQC28" s="336"/>
      <c r="EQE28" s="449"/>
      <c r="EQG28" s="336"/>
      <c r="EQI28" s="449"/>
      <c r="EQK28" s="336"/>
      <c r="EQM28" s="449"/>
      <c r="EQO28" s="336"/>
      <c r="EQQ28" s="449"/>
      <c r="EQS28" s="336"/>
      <c r="EQU28" s="449"/>
      <c r="EQW28" s="336"/>
      <c r="EQY28" s="449"/>
      <c r="ERA28" s="336"/>
      <c r="ERC28" s="449"/>
      <c r="ERE28" s="336"/>
      <c r="ERG28" s="449"/>
      <c r="ERI28" s="336"/>
      <c r="ERK28" s="449"/>
      <c r="ERM28" s="336"/>
      <c r="ERO28" s="449"/>
      <c r="ERQ28" s="336"/>
      <c r="ERS28" s="449"/>
      <c r="ERU28" s="336"/>
      <c r="ERW28" s="449"/>
      <c r="ERY28" s="336"/>
      <c r="ESA28" s="449"/>
      <c r="ESC28" s="336"/>
      <c r="ESE28" s="449"/>
      <c r="ESG28" s="336"/>
      <c r="ESI28" s="449"/>
      <c r="ESK28" s="336"/>
      <c r="ESM28" s="449"/>
      <c r="ESO28" s="336"/>
      <c r="ESQ28" s="449"/>
      <c r="ESS28" s="336"/>
      <c r="ESU28" s="449"/>
      <c r="ESW28" s="336"/>
      <c r="ESY28" s="449"/>
      <c r="ETA28" s="336"/>
      <c r="ETC28" s="449"/>
      <c r="ETE28" s="336"/>
      <c r="ETG28" s="449"/>
      <c r="ETI28" s="336"/>
      <c r="ETK28" s="449"/>
      <c r="ETM28" s="336"/>
      <c r="ETO28" s="449"/>
      <c r="ETQ28" s="336"/>
      <c r="ETS28" s="449"/>
      <c r="ETU28" s="336"/>
      <c r="ETW28" s="449"/>
      <c r="ETY28" s="336"/>
      <c r="EUA28" s="449"/>
      <c r="EUC28" s="336"/>
      <c r="EUE28" s="449"/>
      <c r="EUG28" s="336"/>
      <c r="EUI28" s="449"/>
      <c r="EUK28" s="336"/>
      <c r="EUM28" s="449"/>
      <c r="EUO28" s="336"/>
      <c r="EUQ28" s="449"/>
      <c r="EUS28" s="336"/>
      <c r="EUU28" s="449"/>
      <c r="EUW28" s="336"/>
      <c r="EUY28" s="449"/>
      <c r="EVA28" s="336"/>
      <c r="EVC28" s="449"/>
      <c r="EVE28" s="336"/>
      <c r="EVG28" s="449"/>
      <c r="EVI28" s="336"/>
      <c r="EVK28" s="449"/>
      <c r="EVM28" s="336"/>
      <c r="EVO28" s="449"/>
      <c r="EVQ28" s="336"/>
      <c r="EVS28" s="449"/>
      <c r="EVU28" s="336"/>
      <c r="EVW28" s="449"/>
      <c r="EVY28" s="336"/>
      <c r="EWA28" s="449"/>
      <c r="EWC28" s="336"/>
      <c r="EWE28" s="449"/>
      <c r="EWG28" s="336"/>
      <c r="EWI28" s="449"/>
      <c r="EWK28" s="336"/>
      <c r="EWM28" s="449"/>
      <c r="EWO28" s="336"/>
      <c r="EWQ28" s="449"/>
      <c r="EWS28" s="336"/>
      <c r="EWU28" s="449"/>
      <c r="EWW28" s="336"/>
      <c r="EWY28" s="449"/>
      <c r="EXA28" s="336"/>
      <c r="EXC28" s="449"/>
      <c r="EXE28" s="336"/>
      <c r="EXG28" s="449"/>
      <c r="EXI28" s="336"/>
      <c r="EXK28" s="449"/>
      <c r="EXM28" s="336"/>
      <c r="EXO28" s="449"/>
      <c r="EXQ28" s="336"/>
      <c r="EXS28" s="449"/>
      <c r="EXU28" s="336"/>
      <c r="EXW28" s="449"/>
      <c r="EXY28" s="336"/>
      <c r="EYA28" s="449"/>
      <c r="EYC28" s="336"/>
      <c r="EYE28" s="449"/>
      <c r="EYG28" s="336"/>
      <c r="EYI28" s="449"/>
      <c r="EYK28" s="336"/>
      <c r="EYM28" s="449"/>
      <c r="EYO28" s="336"/>
      <c r="EYQ28" s="449"/>
      <c r="EYS28" s="336"/>
      <c r="EYU28" s="449"/>
      <c r="EYW28" s="336"/>
      <c r="EYY28" s="449"/>
      <c r="EZA28" s="336"/>
      <c r="EZC28" s="449"/>
      <c r="EZE28" s="336"/>
      <c r="EZG28" s="449"/>
      <c r="EZI28" s="336"/>
      <c r="EZK28" s="449"/>
      <c r="EZM28" s="336"/>
      <c r="EZO28" s="449"/>
      <c r="EZQ28" s="336"/>
      <c r="EZS28" s="449"/>
      <c r="EZU28" s="336"/>
      <c r="EZW28" s="449"/>
      <c r="EZY28" s="336"/>
      <c r="FAA28" s="449"/>
      <c r="FAC28" s="336"/>
      <c r="FAE28" s="449"/>
      <c r="FAG28" s="336"/>
      <c r="FAI28" s="449"/>
      <c r="FAK28" s="336"/>
      <c r="FAM28" s="449"/>
      <c r="FAO28" s="336"/>
      <c r="FAQ28" s="449"/>
      <c r="FAS28" s="336"/>
      <c r="FAU28" s="449"/>
      <c r="FAW28" s="336"/>
      <c r="FAY28" s="449"/>
      <c r="FBA28" s="336"/>
      <c r="FBC28" s="449"/>
      <c r="FBE28" s="336"/>
      <c r="FBG28" s="449"/>
      <c r="FBI28" s="336"/>
      <c r="FBK28" s="449"/>
      <c r="FBM28" s="336"/>
      <c r="FBO28" s="449"/>
      <c r="FBQ28" s="336"/>
      <c r="FBS28" s="449"/>
      <c r="FBU28" s="336"/>
      <c r="FBW28" s="449"/>
      <c r="FBY28" s="336"/>
      <c r="FCA28" s="449"/>
      <c r="FCC28" s="336"/>
      <c r="FCE28" s="449"/>
      <c r="FCG28" s="336"/>
      <c r="FCI28" s="449"/>
      <c r="FCK28" s="336"/>
      <c r="FCM28" s="449"/>
      <c r="FCO28" s="336"/>
      <c r="FCQ28" s="449"/>
      <c r="FCS28" s="336"/>
      <c r="FCU28" s="449"/>
      <c r="FCW28" s="336"/>
      <c r="FCY28" s="449"/>
      <c r="FDA28" s="336"/>
      <c r="FDC28" s="449"/>
      <c r="FDE28" s="336"/>
      <c r="FDG28" s="449"/>
      <c r="FDI28" s="336"/>
      <c r="FDK28" s="449"/>
      <c r="FDM28" s="336"/>
      <c r="FDO28" s="449"/>
      <c r="FDQ28" s="336"/>
      <c r="FDS28" s="449"/>
      <c r="FDU28" s="336"/>
      <c r="FDW28" s="449"/>
      <c r="FDY28" s="336"/>
      <c r="FEA28" s="449"/>
      <c r="FEC28" s="336"/>
      <c r="FEE28" s="449"/>
      <c r="FEG28" s="336"/>
      <c r="FEI28" s="449"/>
      <c r="FEK28" s="336"/>
      <c r="FEM28" s="449"/>
      <c r="FEO28" s="336"/>
      <c r="FEQ28" s="449"/>
      <c r="FES28" s="336"/>
      <c r="FEU28" s="449"/>
      <c r="FEW28" s="336"/>
      <c r="FEY28" s="449"/>
      <c r="FFA28" s="336"/>
      <c r="FFC28" s="449"/>
      <c r="FFE28" s="336"/>
      <c r="FFG28" s="449"/>
      <c r="FFI28" s="336"/>
      <c r="FFK28" s="449"/>
      <c r="FFM28" s="336"/>
      <c r="FFO28" s="449"/>
      <c r="FFQ28" s="336"/>
      <c r="FFS28" s="449"/>
      <c r="FFU28" s="336"/>
      <c r="FFW28" s="449"/>
      <c r="FFY28" s="336"/>
      <c r="FGA28" s="449"/>
      <c r="FGC28" s="336"/>
      <c r="FGE28" s="449"/>
      <c r="FGG28" s="336"/>
      <c r="FGI28" s="449"/>
      <c r="FGK28" s="336"/>
      <c r="FGM28" s="449"/>
      <c r="FGO28" s="336"/>
      <c r="FGQ28" s="449"/>
      <c r="FGS28" s="336"/>
      <c r="FGU28" s="449"/>
      <c r="FGW28" s="336"/>
      <c r="FGY28" s="449"/>
      <c r="FHA28" s="336"/>
      <c r="FHC28" s="449"/>
      <c r="FHE28" s="336"/>
      <c r="FHG28" s="449"/>
      <c r="FHI28" s="336"/>
      <c r="FHK28" s="449"/>
      <c r="FHM28" s="336"/>
      <c r="FHO28" s="449"/>
      <c r="FHQ28" s="336"/>
      <c r="FHS28" s="449"/>
      <c r="FHU28" s="336"/>
      <c r="FHW28" s="449"/>
      <c r="FHY28" s="336"/>
      <c r="FIA28" s="449"/>
      <c r="FIC28" s="336"/>
      <c r="FIE28" s="449"/>
      <c r="FIG28" s="336"/>
      <c r="FII28" s="449"/>
      <c r="FIK28" s="336"/>
      <c r="FIM28" s="449"/>
      <c r="FIO28" s="336"/>
      <c r="FIQ28" s="449"/>
      <c r="FIS28" s="336"/>
      <c r="FIU28" s="449"/>
      <c r="FIW28" s="336"/>
      <c r="FIY28" s="449"/>
      <c r="FJA28" s="336"/>
      <c r="FJC28" s="449"/>
      <c r="FJE28" s="336"/>
      <c r="FJG28" s="449"/>
      <c r="FJI28" s="336"/>
      <c r="FJK28" s="449"/>
      <c r="FJM28" s="336"/>
      <c r="FJO28" s="449"/>
      <c r="FJQ28" s="336"/>
      <c r="FJS28" s="449"/>
      <c r="FJU28" s="336"/>
      <c r="FJW28" s="449"/>
      <c r="FJY28" s="336"/>
      <c r="FKA28" s="449"/>
      <c r="FKC28" s="336"/>
      <c r="FKE28" s="449"/>
      <c r="FKG28" s="336"/>
      <c r="FKI28" s="449"/>
      <c r="FKK28" s="336"/>
      <c r="FKM28" s="449"/>
      <c r="FKO28" s="336"/>
      <c r="FKQ28" s="449"/>
      <c r="FKS28" s="336"/>
      <c r="FKU28" s="449"/>
      <c r="FKW28" s="336"/>
      <c r="FKY28" s="449"/>
      <c r="FLA28" s="336"/>
      <c r="FLC28" s="449"/>
      <c r="FLE28" s="336"/>
      <c r="FLG28" s="449"/>
      <c r="FLI28" s="336"/>
      <c r="FLK28" s="449"/>
      <c r="FLM28" s="336"/>
      <c r="FLO28" s="449"/>
      <c r="FLQ28" s="336"/>
      <c r="FLS28" s="449"/>
      <c r="FLU28" s="336"/>
      <c r="FLW28" s="449"/>
      <c r="FLY28" s="336"/>
      <c r="FMA28" s="449"/>
      <c r="FMC28" s="336"/>
      <c r="FME28" s="449"/>
      <c r="FMG28" s="336"/>
      <c r="FMI28" s="449"/>
      <c r="FMK28" s="336"/>
      <c r="FMM28" s="449"/>
      <c r="FMO28" s="336"/>
      <c r="FMQ28" s="449"/>
      <c r="FMS28" s="336"/>
      <c r="FMU28" s="449"/>
      <c r="FMW28" s="336"/>
      <c r="FMY28" s="449"/>
      <c r="FNA28" s="336"/>
      <c r="FNC28" s="449"/>
      <c r="FNE28" s="336"/>
      <c r="FNG28" s="449"/>
      <c r="FNI28" s="336"/>
      <c r="FNK28" s="449"/>
      <c r="FNM28" s="336"/>
      <c r="FNO28" s="449"/>
      <c r="FNQ28" s="336"/>
      <c r="FNS28" s="449"/>
      <c r="FNU28" s="336"/>
      <c r="FNW28" s="449"/>
      <c r="FNY28" s="336"/>
      <c r="FOA28" s="449"/>
      <c r="FOC28" s="336"/>
      <c r="FOE28" s="449"/>
      <c r="FOG28" s="336"/>
      <c r="FOI28" s="449"/>
      <c r="FOK28" s="336"/>
      <c r="FOM28" s="449"/>
      <c r="FOO28" s="336"/>
      <c r="FOQ28" s="449"/>
      <c r="FOS28" s="336"/>
      <c r="FOU28" s="449"/>
      <c r="FOW28" s="336"/>
      <c r="FOY28" s="449"/>
      <c r="FPA28" s="336"/>
      <c r="FPC28" s="449"/>
      <c r="FPE28" s="336"/>
      <c r="FPG28" s="449"/>
      <c r="FPI28" s="336"/>
      <c r="FPK28" s="449"/>
      <c r="FPM28" s="336"/>
      <c r="FPO28" s="449"/>
      <c r="FPQ28" s="336"/>
      <c r="FPS28" s="449"/>
      <c r="FPU28" s="336"/>
      <c r="FPW28" s="449"/>
      <c r="FPY28" s="336"/>
      <c r="FQA28" s="449"/>
      <c r="FQC28" s="336"/>
      <c r="FQE28" s="449"/>
      <c r="FQG28" s="336"/>
      <c r="FQI28" s="449"/>
      <c r="FQK28" s="336"/>
      <c r="FQM28" s="449"/>
      <c r="FQO28" s="336"/>
      <c r="FQQ28" s="449"/>
      <c r="FQS28" s="336"/>
      <c r="FQU28" s="449"/>
      <c r="FQW28" s="336"/>
      <c r="FQY28" s="449"/>
      <c r="FRA28" s="336"/>
      <c r="FRC28" s="449"/>
      <c r="FRE28" s="336"/>
      <c r="FRG28" s="449"/>
      <c r="FRI28" s="336"/>
      <c r="FRK28" s="449"/>
      <c r="FRM28" s="336"/>
      <c r="FRO28" s="449"/>
      <c r="FRQ28" s="336"/>
      <c r="FRS28" s="449"/>
      <c r="FRU28" s="336"/>
      <c r="FRW28" s="449"/>
      <c r="FRY28" s="336"/>
      <c r="FSA28" s="449"/>
      <c r="FSC28" s="336"/>
      <c r="FSE28" s="449"/>
      <c r="FSG28" s="336"/>
      <c r="FSI28" s="449"/>
      <c r="FSK28" s="336"/>
      <c r="FSM28" s="449"/>
      <c r="FSO28" s="336"/>
      <c r="FSQ28" s="449"/>
      <c r="FSS28" s="336"/>
      <c r="FSU28" s="449"/>
      <c r="FSW28" s="336"/>
      <c r="FSY28" s="449"/>
      <c r="FTA28" s="336"/>
      <c r="FTC28" s="449"/>
      <c r="FTE28" s="336"/>
      <c r="FTG28" s="449"/>
      <c r="FTI28" s="336"/>
      <c r="FTK28" s="449"/>
      <c r="FTM28" s="336"/>
      <c r="FTO28" s="449"/>
      <c r="FTQ28" s="336"/>
      <c r="FTS28" s="449"/>
      <c r="FTU28" s="336"/>
      <c r="FTW28" s="449"/>
      <c r="FTY28" s="336"/>
      <c r="FUA28" s="449"/>
      <c r="FUC28" s="336"/>
      <c r="FUE28" s="449"/>
      <c r="FUG28" s="336"/>
      <c r="FUI28" s="449"/>
      <c r="FUK28" s="336"/>
      <c r="FUM28" s="449"/>
      <c r="FUO28" s="336"/>
      <c r="FUQ28" s="449"/>
      <c r="FUS28" s="336"/>
      <c r="FUU28" s="449"/>
      <c r="FUW28" s="336"/>
      <c r="FUY28" s="449"/>
      <c r="FVA28" s="336"/>
      <c r="FVC28" s="449"/>
      <c r="FVE28" s="336"/>
      <c r="FVG28" s="449"/>
      <c r="FVI28" s="336"/>
      <c r="FVK28" s="449"/>
      <c r="FVM28" s="336"/>
      <c r="FVO28" s="449"/>
      <c r="FVQ28" s="336"/>
      <c r="FVS28" s="449"/>
      <c r="FVU28" s="336"/>
      <c r="FVW28" s="449"/>
      <c r="FVY28" s="336"/>
      <c r="FWA28" s="449"/>
      <c r="FWC28" s="336"/>
      <c r="FWE28" s="449"/>
      <c r="FWG28" s="336"/>
      <c r="FWI28" s="449"/>
      <c r="FWK28" s="336"/>
      <c r="FWM28" s="449"/>
      <c r="FWO28" s="336"/>
      <c r="FWQ28" s="449"/>
      <c r="FWS28" s="336"/>
      <c r="FWU28" s="449"/>
      <c r="FWW28" s="336"/>
      <c r="FWY28" s="449"/>
      <c r="FXA28" s="336"/>
      <c r="FXC28" s="449"/>
      <c r="FXE28" s="336"/>
      <c r="FXG28" s="449"/>
      <c r="FXI28" s="336"/>
      <c r="FXK28" s="449"/>
      <c r="FXM28" s="336"/>
      <c r="FXO28" s="449"/>
      <c r="FXQ28" s="336"/>
      <c r="FXS28" s="449"/>
      <c r="FXU28" s="336"/>
      <c r="FXW28" s="449"/>
      <c r="FXY28" s="336"/>
      <c r="FYA28" s="449"/>
      <c r="FYC28" s="336"/>
      <c r="FYE28" s="449"/>
      <c r="FYG28" s="336"/>
      <c r="FYI28" s="449"/>
      <c r="FYK28" s="336"/>
      <c r="FYM28" s="449"/>
      <c r="FYO28" s="336"/>
      <c r="FYQ28" s="449"/>
      <c r="FYS28" s="336"/>
      <c r="FYU28" s="449"/>
      <c r="FYW28" s="336"/>
      <c r="FYY28" s="449"/>
      <c r="FZA28" s="336"/>
      <c r="FZC28" s="449"/>
      <c r="FZE28" s="336"/>
      <c r="FZG28" s="449"/>
      <c r="FZI28" s="336"/>
      <c r="FZK28" s="449"/>
      <c r="FZM28" s="336"/>
      <c r="FZO28" s="449"/>
      <c r="FZQ28" s="336"/>
      <c r="FZS28" s="449"/>
      <c r="FZU28" s="336"/>
      <c r="FZW28" s="449"/>
      <c r="FZY28" s="336"/>
      <c r="GAA28" s="449"/>
      <c r="GAC28" s="336"/>
      <c r="GAE28" s="449"/>
      <c r="GAG28" s="336"/>
      <c r="GAI28" s="449"/>
      <c r="GAK28" s="336"/>
      <c r="GAM28" s="449"/>
      <c r="GAO28" s="336"/>
      <c r="GAQ28" s="449"/>
      <c r="GAS28" s="336"/>
      <c r="GAU28" s="449"/>
      <c r="GAW28" s="336"/>
      <c r="GAY28" s="449"/>
      <c r="GBA28" s="336"/>
      <c r="GBC28" s="449"/>
      <c r="GBE28" s="336"/>
      <c r="GBG28" s="449"/>
      <c r="GBI28" s="336"/>
      <c r="GBK28" s="449"/>
      <c r="GBM28" s="336"/>
      <c r="GBO28" s="449"/>
      <c r="GBQ28" s="336"/>
      <c r="GBS28" s="449"/>
      <c r="GBU28" s="336"/>
      <c r="GBW28" s="449"/>
      <c r="GBY28" s="336"/>
      <c r="GCA28" s="449"/>
      <c r="GCC28" s="336"/>
      <c r="GCE28" s="449"/>
      <c r="GCG28" s="336"/>
      <c r="GCI28" s="449"/>
      <c r="GCK28" s="336"/>
      <c r="GCM28" s="449"/>
      <c r="GCO28" s="336"/>
      <c r="GCQ28" s="449"/>
      <c r="GCS28" s="336"/>
      <c r="GCU28" s="449"/>
      <c r="GCW28" s="336"/>
      <c r="GCY28" s="449"/>
      <c r="GDA28" s="336"/>
      <c r="GDC28" s="449"/>
      <c r="GDE28" s="336"/>
      <c r="GDG28" s="449"/>
      <c r="GDI28" s="336"/>
      <c r="GDK28" s="449"/>
      <c r="GDM28" s="336"/>
      <c r="GDO28" s="449"/>
      <c r="GDQ28" s="336"/>
      <c r="GDS28" s="449"/>
      <c r="GDU28" s="336"/>
      <c r="GDW28" s="449"/>
      <c r="GDY28" s="336"/>
      <c r="GEA28" s="449"/>
      <c r="GEC28" s="336"/>
      <c r="GEE28" s="449"/>
      <c r="GEG28" s="336"/>
      <c r="GEI28" s="449"/>
      <c r="GEK28" s="336"/>
      <c r="GEM28" s="449"/>
      <c r="GEO28" s="336"/>
      <c r="GEQ28" s="449"/>
      <c r="GES28" s="336"/>
      <c r="GEU28" s="449"/>
      <c r="GEW28" s="336"/>
      <c r="GEY28" s="449"/>
      <c r="GFA28" s="336"/>
      <c r="GFC28" s="449"/>
      <c r="GFE28" s="336"/>
      <c r="GFG28" s="449"/>
      <c r="GFI28" s="336"/>
      <c r="GFK28" s="449"/>
      <c r="GFM28" s="336"/>
      <c r="GFO28" s="449"/>
      <c r="GFQ28" s="336"/>
      <c r="GFS28" s="449"/>
      <c r="GFU28" s="336"/>
      <c r="GFW28" s="449"/>
      <c r="GFY28" s="336"/>
      <c r="GGA28" s="449"/>
      <c r="GGC28" s="336"/>
      <c r="GGE28" s="449"/>
      <c r="GGG28" s="336"/>
      <c r="GGI28" s="449"/>
      <c r="GGK28" s="336"/>
      <c r="GGM28" s="449"/>
      <c r="GGO28" s="336"/>
      <c r="GGQ28" s="449"/>
      <c r="GGS28" s="336"/>
      <c r="GGU28" s="449"/>
      <c r="GGW28" s="336"/>
      <c r="GGY28" s="449"/>
      <c r="GHA28" s="336"/>
      <c r="GHC28" s="449"/>
      <c r="GHE28" s="336"/>
      <c r="GHG28" s="449"/>
      <c r="GHI28" s="336"/>
      <c r="GHK28" s="449"/>
      <c r="GHM28" s="336"/>
      <c r="GHO28" s="449"/>
      <c r="GHQ28" s="336"/>
      <c r="GHS28" s="449"/>
      <c r="GHU28" s="336"/>
      <c r="GHW28" s="449"/>
      <c r="GHY28" s="336"/>
      <c r="GIA28" s="449"/>
      <c r="GIC28" s="336"/>
      <c r="GIE28" s="449"/>
      <c r="GIG28" s="336"/>
      <c r="GII28" s="449"/>
      <c r="GIK28" s="336"/>
      <c r="GIM28" s="449"/>
      <c r="GIO28" s="336"/>
      <c r="GIQ28" s="449"/>
      <c r="GIS28" s="336"/>
      <c r="GIU28" s="449"/>
      <c r="GIW28" s="336"/>
      <c r="GIY28" s="449"/>
      <c r="GJA28" s="336"/>
      <c r="GJC28" s="449"/>
      <c r="GJE28" s="336"/>
      <c r="GJG28" s="449"/>
      <c r="GJI28" s="336"/>
      <c r="GJK28" s="449"/>
      <c r="GJM28" s="336"/>
      <c r="GJO28" s="449"/>
      <c r="GJQ28" s="336"/>
      <c r="GJS28" s="449"/>
      <c r="GJU28" s="336"/>
      <c r="GJW28" s="449"/>
      <c r="GJY28" s="336"/>
      <c r="GKA28" s="449"/>
      <c r="GKC28" s="336"/>
      <c r="GKE28" s="449"/>
      <c r="GKG28" s="336"/>
      <c r="GKI28" s="449"/>
      <c r="GKK28" s="336"/>
      <c r="GKM28" s="449"/>
      <c r="GKO28" s="336"/>
      <c r="GKQ28" s="449"/>
      <c r="GKS28" s="336"/>
      <c r="GKU28" s="449"/>
      <c r="GKW28" s="336"/>
      <c r="GKY28" s="449"/>
      <c r="GLA28" s="336"/>
      <c r="GLC28" s="449"/>
      <c r="GLE28" s="336"/>
      <c r="GLG28" s="449"/>
      <c r="GLI28" s="336"/>
      <c r="GLK28" s="449"/>
      <c r="GLM28" s="336"/>
      <c r="GLO28" s="449"/>
      <c r="GLQ28" s="336"/>
      <c r="GLS28" s="449"/>
      <c r="GLU28" s="336"/>
      <c r="GLW28" s="449"/>
      <c r="GLY28" s="336"/>
      <c r="GMA28" s="449"/>
      <c r="GMC28" s="336"/>
      <c r="GME28" s="449"/>
      <c r="GMG28" s="336"/>
      <c r="GMI28" s="449"/>
      <c r="GMK28" s="336"/>
      <c r="GMM28" s="449"/>
      <c r="GMO28" s="336"/>
      <c r="GMQ28" s="449"/>
      <c r="GMS28" s="336"/>
      <c r="GMU28" s="449"/>
      <c r="GMW28" s="336"/>
      <c r="GMY28" s="449"/>
      <c r="GNA28" s="336"/>
      <c r="GNC28" s="449"/>
      <c r="GNE28" s="336"/>
      <c r="GNG28" s="449"/>
      <c r="GNI28" s="336"/>
      <c r="GNK28" s="449"/>
      <c r="GNM28" s="336"/>
      <c r="GNO28" s="449"/>
      <c r="GNQ28" s="336"/>
      <c r="GNS28" s="449"/>
      <c r="GNU28" s="336"/>
      <c r="GNW28" s="449"/>
      <c r="GNY28" s="336"/>
      <c r="GOA28" s="449"/>
      <c r="GOC28" s="336"/>
      <c r="GOE28" s="449"/>
      <c r="GOG28" s="336"/>
      <c r="GOI28" s="449"/>
      <c r="GOK28" s="336"/>
      <c r="GOM28" s="449"/>
      <c r="GOO28" s="336"/>
      <c r="GOQ28" s="449"/>
      <c r="GOS28" s="336"/>
      <c r="GOU28" s="449"/>
      <c r="GOW28" s="336"/>
      <c r="GOY28" s="449"/>
      <c r="GPA28" s="336"/>
      <c r="GPC28" s="449"/>
      <c r="GPE28" s="336"/>
      <c r="GPG28" s="449"/>
      <c r="GPI28" s="336"/>
      <c r="GPK28" s="449"/>
      <c r="GPM28" s="336"/>
      <c r="GPO28" s="449"/>
      <c r="GPQ28" s="336"/>
      <c r="GPS28" s="449"/>
      <c r="GPU28" s="336"/>
      <c r="GPW28" s="449"/>
      <c r="GPY28" s="336"/>
      <c r="GQA28" s="449"/>
      <c r="GQC28" s="336"/>
      <c r="GQE28" s="449"/>
      <c r="GQG28" s="336"/>
      <c r="GQI28" s="449"/>
      <c r="GQK28" s="336"/>
      <c r="GQM28" s="449"/>
      <c r="GQO28" s="336"/>
      <c r="GQQ28" s="449"/>
      <c r="GQS28" s="336"/>
      <c r="GQU28" s="449"/>
      <c r="GQW28" s="336"/>
      <c r="GQY28" s="449"/>
      <c r="GRA28" s="336"/>
      <c r="GRC28" s="449"/>
      <c r="GRE28" s="336"/>
      <c r="GRG28" s="449"/>
      <c r="GRI28" s="336"/>
      <c r="GRK28" s="449"/>
      <c r="GRM28" s="336"/>
      <c r="GRO28" s="449"/>
      <c r="GRQ28" s="336"/>
      <c r="GRS28" s="449"/>
      <c r="GRU28" s="336"/>
      <c r="GRW28" s="449"/>
      <c r="GRY28" s="336"/>
      <c r="GSA28" s="449"/>
      <c r="GSC28" s="336"/>
      <c r="GSE28" s="449"/>
      <c r="GSG28" s="336"/>
      <c r="GSI28" s="449"/>
      <c r="GSK28" s="336"/>
      <c r="GSM28" s="449"/>
      <c r="GSO28" s="336"/>
      <c r="GSQ28" s="449"/>
      <c r="GSS28" s="336"/>
      <c r="GSU28" s="449"/>
      <c r="GSW28" s="336"/>
      <c r="GSY28" s="449"/>
      <c r="GTA28" s="336"/>
      <c r="GTC28" s="449"/>
      <c r="GTE28" s="336"/>
      <c r="GTG28" s="449"/>
      <c r="GTI28" s="336"/>
      <c r="GTK28" s="449"/>
      <c r="GTM28" s="336"/>
      <c r="GTO28" s="449"/>
      <c r="GTQ28" s="336"/>
      <c r="GTS28" s="449"/>
      <c r="GTU28" s="336"/>
      <c r="GTW28" s="449"/>
      <c r="GTY28" s="336"/>
      <c r="GUA28" s="449"/>
      <c r="GUC28" s="336"/>
      <c r="GUE28" s="449"/>
      <c r="GUG28" s="336"/>
      <c r="GUI28" s="449"/>
      <c r="GUK28" s="336"/>
      <c r="GUM28" s="449"/>
      <c r="GUO28" s="336"/>
      <c r="GUQ28" s="449"/>
      <c r="GUS28" s="336"/>
      <c r="GUU28" s="449"/>
      <c r="GUW28" s="336"/>
      <c r="GUY28" s="449"/>
      <c r="GVA28" s="336"/>
      <c r="GVC28" s="449"/>
      <c r="GVE28" s="336"/>
      <c r="GVG28" s="449"/>
      <c r="GVI28" s="336"/>
      <c r="GVK28" s="449"/>
      <c r="GVM28" s="336"/>
      <c r="GVO28" s="449"/>
      <c r="GVQ28" s="336"/>
      <c r="GVS28" s="449"/>
      <c r="GVU28" s="336"/>
      <c r="GVW28" s="449"/>
      <c r="GVY28" s="336"/>
      <c r="GWA28" s="449"/>
      <c r="GWC28" s="336"/>
      <c r="GWE28" s="449"/>
      <c r="GWG28" s="336"/>
      <c r="GWI28" s="449"/>
      <c r="GWK28" s="336"/>
      <c r="GWM28" s="449"/>
      <c r="GWO28" s="336"/>
      <c r="GWQ28" s="449"/>
      <c r="GWS28" s="336"/>
      <c r="GWU28" s="449"/>
      <c r="GWW28" s="336"/>
      <c r="GWY28" s="449"/>
      <c r="GXA28" s="336"/>
      <c r="GXC28" s="449"/>
      <c r="GXE28" s="336"/>
      <c r="GXG28" s="449"/>
      <c r="GXI28" s="336"/>
      <c r="GXK28" s="449"/>
      <c r="GXM28" s="336"/>
      <c r="GXO28" s="449"/>
      <c r="GXQ28" s="336"/>
      <c r="GXS28" s="449"/>
      <c r="GXU28" s="336"/>
      <c r="GXW28" s="449"/>
      <c r="GXY28" s="336"/>
      <c r="GYA28" s="449"/>
      <c r="GYC28" s="336"/>
      <c r="GYE28" s="449"/>
      <c r="GYG28" s="336"/>
      <c r="GYI28" s="449"/>
      <c r="GYK28" s="336"/>
      <c r="GYM28" s="449"/>
      <c r="GYO28" s="336"/>
      <c r="GYQ28" s="449"/>
      <c r="GYS28" s="336"/>
      <c r="GYU28" s="449"/>
      <c r="GYW28" s="336"/>
      <c r="GYY28" s="449"/>
      <c r="GZA28" s="336"/>
      <c r="GZC28" s="449"/>
      <c r="GZE28" s="336"/>
      <c r="GZG28" s="449"/>
      <c r="GZI28" s="336"/>
      <c r="GZK28" s="449"/>
      <c r="GZM28" s="336"/>
      <c r="GZO28" s="449"/>
      <c r="GZQ28" s="336"/>
      <c r="GZS28" s="449"/>
      <c r="GZU28" s="336"/>
      <c r="GZW28" s="449"/>
      <c r="GZY28" s="336"/>
      <c r="HAA28" s="449"/>
      <c r="HAC28" s="336"/>
      <c r="HAE28" s="449"/>
      <c r="HAG28" s="336"/>
      <c r="HAI28" s="449"/>
      <c r="HAK28" s="336"/>
      <c r="HAM28" s="449"/>
      <c r="HAO28" s="336"/>
      <c r="HAQ28" s="449"/>
      <c r="HAS28" s="336"/>
      <c r="HAU28" s="449"/>
      <c r="HAW28" s="336"/>
      <c r="HAY28" s="449"/>
      <c r="HBA28" s="336"/>
      <c r="HBC28" s="449"/>
      <c r="HBE28" s="336"/>
      <c r="HBG28" s="449"/>
      <c r="HBI28" s="336"/>
      <c r="HBK28" s="449"/>
      <c r="HBM28" s="336"/>
      <c r="HBO28" s="449"/>
      <c r="HBQ28" s="336"/>
      <c r="HBS28" s="449"/>
      <c r="HBU28" s="336"/>
      <c r="HBW28" s="449"/>
      <c r="HBY28" s="336"/>
      <c r="HCA28" s="449"/>
      <c r="HCC28" s="336"/>
      <c r="HCE28" s="449"/>
      <c r="HCG28" s="336"/>
      <c r="HCI28" s="449"/>
      <c r="HCK28" s="336"/>
      <c r="HCM28" s="449"/>
      <c r="HCO28" s="336"/>
      <c r="HCQ28" s="449"/>
      <c r="HCS28" s="336"/>
      <c r="HCU28" s="449"/>
      <c r="HCW28" s="336"/>
      <c r="HCY28" s="449"/>
      <c r="HDA28" s="336"/>
      <c r="HDC28" s="449"/>
      <c r="HDE28" s="336"/>
      <c r="HDG28" s="449"/>
      <c r="HDI28" s="336"/>
      <c r="HDK28" s="449"/>
      <c r="HDM28" s="336"/>
      <c r="HDO28" s="449"/>
      <c r="HDQ28" s="336"/>
      <c r="HDS28" s="449"/>
      <c r="HDU28" s="336"/>
      <c r="HDW28" s="449"/>
      <c r="HDY28" s="336"/>
      <c r="HEA28" s="449"/>
      <c r="HEC28" s="336"/>
      <c r="HEE28" s="449"/>
      <c r="HEG28" s="336"/>
      <c r="HEI28" s="449"/>
      <c r="HEK28" s="336"/>
      <c r="HEM28" s="449"/>
      <c r="HEO28" s="336"/>
      <c r="HEQ28" s="449"/>
      <c r="HES28" s="336"/>
      <c r="HEU28" s="449"/>
      <c r="HEW28" s="336"/>
      <c r="HEY28" s="449"/>
      <c r="HFA28" s="336"/>
      <c r="HFC28" s="449"/>
      <c r="HFE28" s="336"/>
      <c r="HFG28" s="449"/>
      <c r="HFI28" s="336"/>
      <c r="HFK28" s="449"/>
      <c r="HFM28" s="336"/>
      <c r="HFO28" s="449"/>
      <c r="HFQ28" s="336"/>
      <c r="HFS28" s="449"/>
      <c r="HFU28" s="336"/>
      <c r="HFW28" s="449"/>
      <c r="HFY28" s="336"/>
      <c r="HGA28" s="449"/>
      <c r="HGC28" s="336"/>
      <c r="HGE28" s="449"/>
      <c r="HGG28" s="336"/>
      <c r="HGI28" s="449"/>
      <c r="HGK28" s="336"/>
      <c r="HGM28" s="449"/>
      <c r="HGO28" s="336"/>
      <c r="HGQ28" s="449"/>
      <c r="HGS28" s="336"/>
      <c r="HGU28" s="449"/>
      <c r="HGW28" s="336"/>
      <c r="HGY28" s="449"/>
      <c r="HHA28" s="336"/>
      <c r="HHC28" s="449"/>
      <c r="HHE28" s="336"/>
      <c r="HHG28" s="449"/>
      <c r="HHI28" s="336"/>
      <c r="HHK28" s="449"/>
      <c r="HHM28" s="336"/>
      <c r="HHO28" s="449"/>
      <c r="HHQ28" s="336"/>
      <c r="HHS28" s="449"/>
      <c r="HHU28" s="336"/>
      <c r="HHW28" s="449"/>
      <c r="HHY28" s="336"/>
      <c r="HIA28" s="449"/>
      <c r="HIC28" s="336"/>
      <c r="HIE28" s="449"/>
      <c r="HIG28" s="336"/>
      <c r="HII28" s="449"/>
      <c r="HIK28" s="336"/>
      <c r="HIM28" s="449"/>
      <c r="HIO28" s="336"/>
      <c r="HIQ28" s="449"/>
      <c r="HIS28" s="336"/>
      <c r="HIU28" s="449"/>
      <c r="HIW28" s="336"/>
      <c r="HIY28" s="449"/>
      <c r="HJA28" s="336"/>
      <c r="HJC28" s="449"/>
      <c r="HJE28" s="336"/>
      <c r="HJG28" s="449"/>
      <c r="HJI28" s="336"/>
      <c r="HJK28" s="449"/>
      <c r="HJM28" s="336"/>
      <c r="HJO28" s="449"/>
      <c r="HJQ28" s="336"/>
      <c r="HJS28" s="449"/>
      <c r="HJU28" s="336"/>
      <c r="HJW28" s="449"/>
      <c r="HJY28" s="336"/>
      <c r="HKA28" s="449"/>
      <c r="HKC28" s="336"/>
      <c r="HKE28" s="449"/>
      <c r="HKG28" s="336"/>
      <c r="HKI28" s="449"/>
      <c r="HKK28" s="336"/>
      <c r="HKM28" s="449"/>
      <c r="HKO28" s="336"/>
      <c r="HKQ28" s="449"/>
      <c r="HKS28" s="336"/>
      <c r="HKU28" s="449"/>
      <c r="HKW28" s="336"/>
      <c r="HKY28" s="449"/>
      <c r="HLA28" s="336"/>
      <c r="HLC28" s="449"/>
      <c r="HLE28" s="336"/>
      <c r="HLG28" s="449"/>
      <c r="HLI28" s="336"/>
      <c r="HLK28" s="449"/>
      <c r="HLM28" s="336"/>
      <c r="HLO28" s="449"/>
      <c r="HLQ28" s="336"/>
      <c r="HLS28" s="449"/>
      <c r="HLU28" s="336"/>
      <c r="HLW28" s="449"/>
      <c r="HLY28" s="336"/>
      <c r="HMA28" s="449"/>
      <c r="HMC28" s="336"/>
      <c r="HME28" s="449"/>
      <c r="HMG28" s="336"/>
      <c r="HMI28" s="449"/>
      <c r="HMK28" s="336"/>
      <c r="HMM28" s="449"/>
      <c r="HMO28" s="336"/>
      <c r="HMQ28" s="449"/>
      <c r="HMS28" s="336"/>
      <c r="HMU28" s="449"/>
      <c r="HMW28" s="336"/>
      <c r="HMY28" s="449"/>
      <c r="HNA28" s="336"/>
      <c r="HNC28" s="449"/>
      <c r="HNE28" s="336"/>
      <c r="HNG28" s="449"/>
      <c r="HNI28" s="336"/>
      <c r="HNK28" s="449"/>
      <c r="HNM28" s="336"/>
      <c r="HNO28" s="449"/>
      <c r="HNQ28" s="336"/>
      <c r="HNS28" s="449"/>
      <c r="HNU28" s="336"/>
      <c r="HNW28" s="449"/>
      <c r="HNY28" s="336"/>
      <c r="HOA28" s="449"/>
      <c r="HOC28" s="336"/>
      <c r="HOE28" s="449"/>
      <c r="HOG28" s="336"/>
      <c r="HOI28" s="449"/>
      <c r="HOK28" s="336"/>
      <c r="HOM28" s="449"/>
      <c r="HOO28" s="336"/>
      <c r="HOQ28" s="449"/>
      <c r="HOS28" s="336"/>
      <c r="HOU28" s="449"/>
      <c r="HOW28" s="336"/>
      <c r="HOY28" s="449"/>
      <c r="HPA28" s="336"/>
      <c r="HPC28" s="449"/>
      <c r="HPE28" s="336"/>
      <c r="HPG28" s="449"/>
      <c r="HPI28" s="336"/>
      <c r="HPK28" s="449"/>
      <c r="HPM28" s="336"/>
      <c r="HPO28" s="449"/>
      <c r="HPQ28" s="336"/>
      <c r="HPS28" s="449"/>
      <c r="HPU28" s="336"/>
      <c r="HPW28" s="449"/>
      <c r="HPY28" s="336"/>
      <c r="HQA28" s="449"/>
      <c r="HQC28" s="336"/>
      <c r="HQE28" s="449"/>
      <c r="HQG28" s="336"/>
      <c r="HQI28" s="449"/>
      <c r="HQK28" s="336"/>
      <c r="HQM28" s="449"/>
      <c r="HQO28" s="336"/>
      <c r="HQQ28" s="449"/>
      <c r="HQS28" s="336"/>
      <c r="HQU28" s="449"/>
      <c r="HQW28" s="336"/>
      <c r="HQY28" s="449"/>
      <c r="HRA28" s="336"/>
      <c r="HRC28" s="449"/>
      <c r="HRE28" s="336"/>
      <c r="HRG28" s="449"/>
      <c r="HRI28" s="336"/>
      <c r="HRK28" s="449"/>
      <c r="HRM28" s="336"/>
      <c r="HRO28" s="449"/>
      <c r="HRQ28" s="336"/>
      <c r="HRS28" s="449"/>
      <c r="HRU28" s="336"/>
      <c r="HRW28" s="449"/>
      <c r="HRY28" s="336"/>
      <c r="HSA28" s="449"/>
      <c r="HSC28" s="336"/>
      <c r="HSE28" s="449"/>
      <c r="HSG28" s="336"/>
      <c r="HSI28" s="449"/>
      <c r="HSK28" s="336"/>
      <c r="HSM28" s="449"/>
      <c r="HSO28" s="336"/>
      <c r="HSQ28" s="449"/>
      <c r="HSS28" s="336"/>
      <c r="HSU28" s="449"/>
      <c r="HSW28" s="336"/>
      <c r="HSY28" s="449"/>
      <c r="HTA28" s="336"/>
      <c r="HTC28" s="449"/>
      <c r="HTE28" s="336"/>
      <c r="HTG28" s="449"/>
      <c r="HTI28" s="336"/>
      <c r="HTK28" s="449"/>
      <c r="HTM28" s="336"/>
      <c r="HTO28" s="449"/>
      <c r="HTQ28" s="336"/>
      <c r="HTS28" s="449"/>
      <c r="HTU28" s="336"/>
      <c r="HTW28" s="449"/>
      <c r="HTY28" s="336"/>
      <c r="HUA28" s="449"/>
      <c r="HUC28" s="336"/>
      <c r="HUE28" s="449"/>
      <c r="HUG28" s="336"/>
      <c r="HUI28" s="449"/>
      <c r="HUK28" s="336"/>
      <c r="HUM28" s="449"/>
      <c r="HUO28" s="336"/>
      <c r="HUQ28" s="449"/>
      <c r="HUS28" s="336"/>
      <c r="HUU28" s="449"/>
      <c r="HUW28" s="336"/>
      <c r="HUY28" s="449"/>
      <c r="HVA28" s="336"/>
      <c r="HVC28" s="449"/>
      <c r="HVE28" s="336"/>
      <c r="HVG28" s="449"/>
      <c r="HVI28" s="336"/>
      <c r="HVK28" s="449"/>
      <c r="HVM28" s="336"/>
      <c r="HVO28" s="449"/>
      <c r="HVQ28" s="336"/>
      <c r="HVS28" s="449"/>
      <c r="HVU28" s="336"/>
      <c r="HVW28" s="449"/>
      <c r="HVY28" s="336"/>
      <c r="HWA28" s="449"/>
      <c r="HWC28" s="336"/>
      <c r="HWE28" s="449"/>
      <c r="HWG28" s="336"/>
      <c r="HWI28" s="449"/>
      <c r="HWK28" s="336"/>
      <c r="HWM28" s="449"/>
      <c r="HWO28" s="336"/>
      <c r="HWQ28" s="449"/>
      <c r="HWS28" s="336"/>
      <c r="HWU28" s="449"/>
      <c r="HWW28" s="336"/>
      <c r="HWY28" s="449"/>
      <c r="HXA28" s="336"/>
      <c r="HXC28" s="449"/>
      <c r="HXE28" s="336"/>
      <c r="HXG28" s="449"/>
      <c r="HXI28" s="336"/>
      <c r="HXK28" s="449"/>
      <c r="HXM28" s="336"/>
      <c r="HXO28" s="449"/>
      <c r="HXQ28" s="336"/>
      <c r="HXS28" s="449"/>
      <c r="HXU28" s="336"/>
      <c r="HXW28" s="449"/>
      <c r="HXY28" s="336"/>
      <c r="HYA28" s="449"/>
      <c r="HYC28" s="336"/>
      <c r="HYE28" s="449"/>
      <c r="HYG28" s="336"/>
      <c r="HYI28" s="449"/>
      <c r="HYK28" s="336"/>
      <c r="HYM28" s="449"/>
      <c r="HYO28" s="336"/>
      <c r="HYQ28" s="449"/>
      <c r="HYS28" s="336"/>
      <c r="HYU28" s="449"/>
      <c r="HYW28" s="336"/>
      <c r="HYY28" s="449"/>
      <c r="HZA28" s="336"/>
      <c r="HZC28" s="449"/>
      <c r="HZE28" s="336"/>
      <c r="HZG28" s="449"/>
      <c r="HZI28" s="336"/>
      <c r="HZK28" s="449"/>
      <c r="HZM28" s="336"/>
      <c r="HZO28" s="449"/>
      <c r="HZQ28" s="336"/>
      <c r="HZS28" s="449"/>
      <c r="HZU28" s="336"/>
      <c r="HZW28" s="449"/>
      <c r="HZY28" s="336"/>
      <c r="IAA28" s="449"/>
      <c r="IAC28" s="336"/>
      <c r="IAE28" s="449"/>
      <c r="IAG28" s="336"/>
      <c r="IAI28" s="449"/>
      <c r="IAK28" s="336"/>
      <c r="IAM28" s="449"/>
      <c r="IAO28" s="336"/>
      <c r="IAQ28" s="449"/>
      <c r="IAS28" s="336"/>
      <c r="IAU28" s="449"/>
      <c r="IAW28" s="336"/>
      <c r="IAY28" s="449"/>
      <c r="IBA28" s="336"/>
      <c r="IBC28" s="449"/>
      <c r="IBE28" s="336"/>
      <c r="IBG28" s="449"/>
      <c r="IBI28" s="336"/>
      <c r="IBK28" s="449"/>
      <c r="IBM28" s="336"/>
      <c r="IBO28" s="449"/>
      <c r="IBQ28" s="336"/>
      <c r="IBS28" s="449"/>
      <c r="IBU28" s="336"/>
      <c r="IBW28" s="449"/>
      <c r="IBY28" s="336"/>
      <c r="ICA28" s="449"/>
      <c r="ICC28" s="336"/>
      <c r="ICE28" s="449"/>
      <c r="ICG28" s="336"/>
      <c r="ICI28" s="449"/>
      <c r="ICK28" s="336"/>
      <c r="ICM28" s="449"/>
      <c r="ICO28" s="336"/>
      <c r="ICQ28" s="449"/>
      <c r="ICS28" s="336"/>
      <c r="ICU28" s="449"/>
      <c r="ICW28" s="336"/>
      <c r="ICY28" s="449"/>
      <c r="IDA28" s="336"/>
      <c r="IDC28" s="449"/>
      <c r="IDE28" s="336"/>
      <c r="IDG28" s="449"/>
      <c r="IDI28" s="336"/>
      <c r="IDK28" s="449"/>
      <c r="IDM28" s="336"/>
      <c r="IDO28" s="449"/>
      <c r="IDQ28" s="336"/>
      <c r="IDS28" s="449"/>
      <c r="IDU28" s="336"/>
      <c r="IDW28" s="449"/>
      <c r="IDY28" s="336"/>
      <c r="IEA28" s="449"/>
      <c r="IEC28" s="336"/>
      <c r="IEE28" s="449"/>
      <c r="IEG28" s="336"/>
      <c r="IEI28" s="449"/>
      <c r="IEK28" s="336"/>
      <c r="IEM28" s="449"/>
      <c r="IEO28" s="336"/>
      <c r="IEQ28" s="449"/>
      <c r="IES28" s="336"/>
      <c r="IEU28" s="449"/>
      <c r="IEW28" s="336"/>
      <c r="IEY28" s="449"/>
      <c r="IFA28" s="336"/>
      <c r="IFC28" s="449"/>
      <c r="IFE28" s="336"/>
      <c r="IFG28" s="449"/>
      <c r="IFI28" s="336"/>
      <c r="IFK28" s="449"/>
      <c r="IFM28" s="336"/>
      <c r="IFO28" s="449"/>
      <c r="IFQ28" s="336"/>
      <c r="IFS28" s="449"/>
      <c r="IFU28" s="336"/>
      <c r="IFW28" s="449"/>
      <c r="IFY28" s="336"/>
      <c r="IGA28" s="449"/>
      <c r="IGC28" s="336"/>
      <c r="IGE28" s="449"/>
      <c r="IGG28" s="336"/>
      <c r="IGI28" s="449"/>
      <c r="IGK28" s="336"/>
      <c r="IGM28" s="449"/>
      <c r="IGO28" s="336"/>
      <c r="IGQ28" s="449"/>
      <c r="IGS28" s="336"/>
      <c r="IGU28" s="449"/>
      <c r="IGW28" s="336"/>
      <c r="IGY28" s="449"/>
      <c r="IHA28" s="336"/>
      <c r="IHC28" s="449"/>
      <c r="IHE28" s="336"/>
      <c r="IHG28" s="449"/>
      <c r="IHI28" s="336"/>
      <c r="IHK28" s="449"/>
      <c r="IHM28" s="336"/>
      <c r="IHO28" s="449"/>
      <c r="IHQ28" s="336"/>
      <c r="IHS28" s="449"/>
      <c r="IHU28" s="336"/>
      <c r="IHW28" s="449"/>
      <c r="IHY28" s="336"/>
      <c r="IIA28" s="449"/>
      <c r="IIC28" s="336"/>
      <c r="IIE28" s="449"/>
      <c r="IIG28" s="336"/>
      <c r="III28" s="449"/>
      <c r="IIK28" s="336"/>
      <c r="IIM28" s="449"/>
      <c r="IIO28" s="336"/>
      <c r="IIQ28" s="449"/>
      <c r="IIS28" s="336"/>
      <c r="IIU28" s="449"/>
      <c r="IIW28" s="336"/>
      <c r="IIY28" s="449"/>
      <c r="IJA28" s="336"/>
      <c r="IJC28" s="449"/>
      <c r="IJE28" s="336"/>
      <c r="IJG28" s="449"/>
      <c r="IJI28" s="336"/>
      <c r="IJK28" s="449"/>
      <c r="IJM28" s="336"/>
      <c r="IJO28" s="449"/>
      <c r="IJQ28" s="336"/>
      <c r="IJS28" s="449"/>
      <c r="IJU28" s="336"/>
      <c r="IJW28" s="449"/>
      <c r="IJY28" s="336"/>
      <c r="IKA28" s="449"/>
      <c r="IKC28" s="336"/>
      <c r="IKE28" s="449"/>
      <c r="IKG28" s="336"/>
      <c r="IKI28" s="449"/>
      <c r="IKK28" s="336"/>
      <c r="IKM28" s="449"/>
      <c r="IKO28" s="336"/>
      <c r="IKQ28" s="449"/>
      <c r="IKS28" s="336"/>
      <c r="IKU28" s="449"/>
      <c r="IKW28" s="336"/>
      <c r="IKY28" s="449"/>
      <c r="ILA28" s="336"/>
      <c r="ILC28" s="449"/>
      <c r="ILE28" s="336"/>
      <c r="ILG28" s="449"/>
      <c r="ILI28" s="336"/>
      <c r="ILK28" s="449"/>
      <c r="ILM28" s="336"/>
      <c r="ILO28" s="449"/>
      <c r="ILQ28" s="336"/>
      <c r="ILS28" s="449"/>
      <c r="ILU28" s="336"/>
      <c r="ILW28" s="449"/>
      <c r="ILY28" s="336"/>
      <c r="IMA28" s="449"/>
      <c r="IMC28" s="336"/>
      <c r="IME28" s="449"/>
      <c r="IMG28" s="336"/>
      <c r="IMI28" s="449"/>
      <c r="IMK28" s="336"/>
      <c r="IMM28" s="449"/>
      <c r="IMO28" s="336"/>
      <c r="IMQ28" s="449"/>
      <c r="IMS28" s="336"/>
      <c r="IMU28" s="449"/>
      <c r="IMW28" s="336"/>
      <c r="IMY28" s="449"/>
      <c r="INA28" s="336"/>
      <c r="INC28" s="449"/>
      <c r="INE28" s="336"/>
      <c r="ING28" s="449"/>
      <c r="INI28" s="336"/>
      <c r="INK28" s="449"/>
      <c r="INM28" s="336"/>
      <c r="INO28" s="449"/>
      <c r="INQ28" s="336"/>
      <c r="INS28" s="449"/>
      <c r="INU28" s="336"/>
      <c r="INW28" s="449"/>
      <c r="INY28" s="336"/>
      <c r="IOA28" s="449"/>
      <c r="IOC28" s="336"/>
      <c r="IOE28" s="449"/>
      <c r="IOG28" s="336"/>
      <c r="IOI28" s="449"/>
      <c r="IOK28" s="336"/>
      <c r="IOM28" s="449"/>
      <c r="IOO28" s="336"/>
      <c r="IOQ28" s="449"/>
      <c r="IOS28" s="336"/>
      <c r="IOU28" s="449"/>
      <c r="IOW28" s="336"/>
      <c r="IOY28" s="449"/>
      <c r="IPA28" s="336"/>
      <c r="IPC28" s="449"/>
      <c r="IPE28" s="336"/>
      <c r="IPG28" s="449"/>
      <c r="IPI28" s="336"/>
      <c r="IPK28" s="449"/>
      <c r="IPM28" s="336"/>
      <c r="IPO28" s="449"/>
      <c r="IPQ28" s="336"/>
      <c r="IPS28" s="449"/>
      <c r="IPU28" s="336"/>
      <c r="IPW28" s="449"/>
      <c r="IPY28" s="336"/>
      <c r="IQA28" s="449"/>
      <c r="IQC28" s="336"/>
      <c r="IQE28" s="449"/>
      <c r="IQG28" s="336"/>
      <c r="IQI28" s="449"/>
      <c r="IQK28" s="336"/>
      <c r="IQM28" s="449"/>
      <c r="IQO28" s="336"/>
      <c r="IQQ28" s="449"/>
      <c r="IQS28" s="336"/>
      <c r="IQU28" s="449"/>
      <c r="IQW28" s="336"/>
      <c r="IQY28" s="449"/>
      <c r="IRA28" s="336"/>
      <c r="IRC28" s="449"/>
      <c r="IRE28" s="336"/>
      <c r="IRG28" s="449"/>
      <c r="IRI28" s="336"/>
      <c r="IRK28" s="449"/>
      <c r="IRM28" s="336"/>
      <c r="IRO28" s="449"/>
      <c r="IRQ28" s="336"/>
      <c r="IRS28" s="449"/>
      <c r="IRU28" s="336"/>
      <c r="IRW28" s="449"/>
      <c r="IRY28" s="336"/>
      <c r="ISA28" s="449"/>
      <c r="ISC28" s="336"/>
      <c r="ISE28" s="449"/>
      <c r="ISG28" s="336"/>
      <c r="ISI28" s="449"/>
      <c r="ISK28" s="336"/>
      <c r="ISM28" s="449"/>
      <c r="ISO28" s="336"/>
      <c r="ISQ28" s="449"/>
      <c r="ISS28" s="336"/>
      <c r="ISU28" s="449"/>
      <c r="ISW28" s="336"/>
      <c r="ISY28" s="449"/>
      <c r="ITA28" s="336"/>
      <c r="ITC28" s="449"/>
      <c r="ITE28" s="336"/>
      <c r="ITG28" s="449"/>
      <c r="ITI28" s="336"/>
      <c r="ITK28" s="449"/>
      <c r="ITM28" s="336"/>
      <c r="ITO28" s="449"/>
      <c r="ITQ28" s="336"/>
      <c r="ITS28" s="449"/>
      <c r="ITU28" s="336"/>
      <c r="ITW28" s="449"/>
      <c r="ITY28" s="336"/>
      <c r="IUA28" s="449"/>
      <c r="IUC28" s="336"/>
      <c r="IUE28" s="449"/>
      <c r="IUG28" s="336"/>
      <c r="IUI28" s="449"/>
      <c r="IUK28" s="336"/>
      <c r="IUM28" s="449"/>
      <c r="IUO28" s="336"/>
      <c r="IUQ28" s="449"/>
      <c r="IUS28" s="336"/>
      <c r="IUU28" s="449"/>
      <c r="IUW28" s="336"/>
      <c r="IUY28" s="449"/>
      <c r="IVA28" s="336"/>
      <c r="IVC28" s="449"/>
      <c r="IVE28" s="336"/>
      <c r="IVG28" s="449"/>
      <c r="IVI28" s="336"/>
      <c r="IVK28" s="449"/>
      <c r="IVM28" s="336"/>
      <c r="IVO28" s="449"/>
      <c r="IVQ28" s="336"/>
      <c r="IVS28" s="449"/>
      <c r="IVU28" s="336"/>
      <c r="IVW28" s="449"/>
      <c r="IVY28" s="336"/>
      <c r="IWA28" s="449"/>
      <c r="IWC28" s="336"/>
      <c r="IWE28" s="449"/>
      <c r="IWG28" s="336"/>
      <c r="IWI28" s="449"/>
      <c r="IWK28" s="336"/>
      <c r="IWM28" s="449"/>
      <c r="IWO28" s="336"/>
      <c r="IWQ28" s="449"/>
      <c r="IWS28" s="336"/>
      <c r="IWU28" s="449"/>
      <c r="IWW28" s="336"/>
      <c r="IWY28" s="449"/>
      <c r="IXA28" s="336"/>
      <c r="IXC28" s="449"/>
      <c r="IXE28" s="336"/>
      <c r="IXG28" s="449"/>
      <c r="IXI28" s="336"/>
      <c r="IXK28" s="449"/>
      <c r="IXM28" s="336"/>
      <c r="IXO28" s="449"/>
      <c r="IXQ28" s="336"/>
      <c r="IXS28" s="449"/>
      <c r="IXU28" s="336"/>
      <c r="IXW28" s="449"/>
      <c r="IXY28" s="336"/>
      <c r="IYA28" s="449"/>
      <c r="IYC28" s="336"/>
      <c r="IYE28" s="449"/>
      <c r="IYG28" s="336"/>
      <c r="IYI28" s="449"/>
      <c r="IYK28" s="336"/>
      <c r="IYM28" s="449"/>
      <c r="IYO28" s="336"/>
      <c r="IYQ28" s="449"/>
      <c r="IYS28" s="336"/>
      <c r="IYU28" s="449"/>
      <c r="IYW28" s="336"/>
      <c r="IYY28" s="449"/>
      <c r="IZA28" s="336"/>
      <c r="IZC28" s="449"/>
      <c r="IZE28" s="336"/>
      <c r="IZG28" s="449"/>
      <c r="IZI28" s="336"/>
      <c r="IZK28" s="449"/>
      <c r="IZM28" s="336"/>
      <c r="IZO28" s="449"/>
      <c r="IZQ28" s="336"/>
      <c r="IZS28" s="449"/>
      <c r="IZU28" s="336"/>
      <c r="IZW28" s="449"/>
      <c r="IZY28" s="336"/>
      <c r="JAA28" s="449"/>
      <c r="JAC28" s="336"/>
      <c r="JAE28" s="449"/>
      <c r="JAG28" s="336"/>
      <c r="JAI28" s="449"/>
      <c r="JAK28" s="336"/>
      <c r="JAM28" s="449"/>
      <c r="JAO28" s="336"/>
      <c r="JAQ28" s="449"/>
      <c r="JAS28" s="336"/>
      <c r="JAU28" s="449"/>
      <c r="JAW28" s="336"/>
      <c r="JAY28" s="449"/>
      <c r="JBA28" s="336"/>
      <c r="JBC28" s="449"/>
      <c r="JBE28" s="336"/>
      <c r="JBG28" s="449"/>
      <c r="JBI28" s="336"/>
      <c r="JBK28" s="449"/>
      <c r="JBM28" s="336"/>
      <c r="JBO28" s="449"/>
      <c r="JBQ28" s="336"/>
      <c r="JBS28" s="449"/>
      <c r="JBU28" s="336"/>
      <c r="JBW28" s="449"/>
      <c r="JBY28" s="336"/>
      <c r="JCA28" s="449"/>
      <c r="JCC28" s="336"/>
      <c r="JCE28" s="449"/>
      <c r="JCG28" s="336"/>
      <c r="JCI28" s="449"/>
      <c r="JCK28" s="336"/>
      <c r="JCM28" s="449"/>
      <c r="JCO28" s="336"/>
      <c r="JCQ28" s="449"/>
      <c r="JCS28" s="336"/>
      <c r="JCU28" s="449"/>
      <c r="JCW28" s="336"/>
      <c r="JCY28" s="449"/>
      <c r="JDA28" s="336"/>
      <c r="JDC28" s="449"/>
      <c r="JDE28" s="336"/>
      <c r="JDG28" s="449"/>
      <c r="JDI28" s="336"/>
      <c r="JDK28" s="449"/>
      <c r="JDM28" s="336"/>
      <c r="JDO28" s="449"/>
      <c r="JDQ28" s="336"/>
      <c r="JDS28" s="449"/>
      <c r="JDU28" s="336"/>
      <c r="JDW28" s="449"/>
      <c r="JDY28" s="336"/>
      <c r="JEA28" s="449"/>
      <c r="JEC28" s="336"/>
      <c r="JEE28" s="449"/>
      <c r="JEG28" s="336"/>
      <c r="JEI28" s="449"/>
      <c r="JEK28" s="336"/>
      <c r="JEM28" s="449"/>
      <c r="JEO28" s="336"/>
      <c r="JEQ28" s="449"/>
      <c r="JES28" s="336"/>
      <c r="JEU28" s="449"/>
      <c r="JEW28" s="336"/>
      <c r="JEY28" s="449"/>
      <c r="JFA28" s="336"/>
      <c r="JFC28" s="449"/>
      <c r="JFE28" s="336"/>
      <c r="JFG28" s="449"/>
      <c r="JFI28" s="336"/>
      <c r="JFK28" s="449"/>
      <c r="JFM28" s="336"/>
      <c r="JFO28" s="449"/>
      <c r="JFQ28" s="336"/>
      <c r="JFS28" s="449"/>
      <c r="JFU28" s="336"/>
      <c r="JFW28" s="449"/>
      <c r="JFY28" s="336"/>
      <c r="JGA28" s="449"/>
      <c r="JGC28" s="336"/>
      <c r="JGE28" s="449"/>
      <c r="JGG28" s="336"/>
      <c r="JGI28" s="449"/>
      <c r="JGK28" s="336"/>
      <c r="JGM28" s="449"/>
      <c r="JGO28" s="336"/>
      <c r="JGQ28" s="449"/>
      <c r="JGS28" s="336"/>
      <c r="JGU28" s="449"/>
      <c r="JGW28" s="336"/>
      <c r="JGY28" s="449"/>
      <c r="JHA28" s="336"/>
      <c r="JHC28" s="449"/>
      <c r="JHE28" s="336"/>
      <c r="JHG28" s="449"/>
      <c r="JHI28" s="336"/>
      <c r="JHK28" s="449"/>
      <c r="JHM28" s="336"/>
      <c r="JHO28" s="449"/>
      <c r="JHQ28" s="336"/>
      <c r="JHS28" s="449"/>
      <c r="JHU28" s="336"/>
      <c r="JHW28" s="449"/>
      <c r="JHY28" s="336"/>
      <c r="JIA28" s="449"/>
      <c r="JIC28" s="336"/>
      <c r="JIE28" s="449"/>
      <c r="JIG28" s="336"/>
      <c r="JII28" s="449"/>
      <c r="JIK28" s="336"/>
      <c r="JIM28" s="449"/>
      <c r="JIO28" s="336"/>
      <c r="JIQ28" s="449"/>
      <c r="JIS28" s="336"/>
      <c r="JIU28" s="449"/>
      <c r="JIW28" s="336"/>
      <c r="JIY28" s="449"/>
      <c r="JJA28" s="336"/>
      <c r="JJC28" s="449"/>
      <c r="JJE28" s="336"/>
      <c r="JJG28" s="449"/>
      <c r="JJI28" s="336"/>
      <c r="JJK28" s="449"/>
      <c r="JJM28" s="336"/>
      <c r="JJO28" s="449"/>
      <c r="JJQ28" s="336"/>
      <c r="JJS28" s="449"/>
      <c r="JJU28" s="336"/>
      <c r="JJW28" s="449"/>
      <c r="JJY28" s="336"/>
      <c r="JKA28" s="449"/>
      <c r="JKC28" s="336"/>
      <c r="JKE28" s="449"/>
      <c r="JKG28" s="336"/>
      <c r="JKI28" s="449"/>
      <c r="JKK28" s="336"/>
      <c r="JKM28" s="449"/>
      <c r="JKO28" s="336"/>
      <c r="JKQ28" s="449"/>
      <c r="JKS28" s="336"/>
      <c r="JKU28" s="449"/>
      <c r="JKW28" s="336"/>
      <c r="JKY28" s="449"/>
      <c r="JLA28" s="336"/>
      <c r="JLC28" s="449"/>
      <c r="JLE28" s="336"/>
      <c r="JLG28" s="449"/>
      <c r="JLI28" s="336"/>
      <c r="JLK28" s="449"/>
      <c r="JLM28" s="336"/>
      <c r="JLO28" s="449"/>
      <c r="JLQ28" s="336"/>
      <c r="JLS28" s="449"/>
      <c r="JLU28" s="336"/>
      <c r="JLW28" s="449"/>
      <c r="JLY28" s="336"/>
      <c r="JMA28" s="449"/>
      <c r="JMC28" s="336"/>
      <c r="JME28" s="449"/>
      <c r="JMG28" s="336"/>
      <c r="JMI28" s="449"/>
      <c r="JMK28" s="336"/>
      <c r="JMM28" s="449"/>
      <c r="JMO28" s="336"/>
      <c r="JMQ28" s="449"/>
      <c r="JMS28" s="336"/>
      <c r="JMU28" s="449"/>
      <c r="JMW28" s="336"/>
      <c r="JMY28" s="449"/>
      <c r="JNA28" s="336"/>
      <c r="JNC28" s="449"/>
      <c r="JNE28" s="336"/>
      <c r="JNG28" s="449"/>
      <c r="JNI28" s="336"/>
      <c r="JNK28" s="449"/>
      <c r="JNM28" s="336"/>
      <c r="JNO28" s="449"/>
      <c r="JNQ28" s="336"/>
      <c r="JNS28" s="449"/>
      <c r="JNU28" s="336"/>
      <c r="JNW28" s="449"/>
      <c r="JNY28" s="336"/>
      <c r="JOA28" s="449"/>
      <c r="JOC28" s="336"/>
      <c r="JOE28" s="449"/>
      <c r="JOG28" s="336"/>
      <c r="JOI28" s="449"/>
      <c r="JOK28" s="336"/>
      <c r="JOM28" s="449"/>
      <c r="JOO28" s="336"/>
      <c r="JOQ28" s="449"/>
      <c r="JOS28" s="336"/>
      <c r="JOU28" s="449"/>
      <c r="JOW28" s="336"/>
      <c r="JOY28" s="449"/>
      <c r="JPA28" s="336"/>
      <c r="JPC28" s="449"/>
      <c r="JPE28" s="336"/>
      <c r="JPG28" s="449"/>
      <c r="JPI28" s="336"/>
      <c r="JPK28" s="449"/>
      <c r="JPM28" s="336"/>
      <c r="JPO28" s="449"/>
      <c r="JPQ28" s="336"/>
      <c r="JPS28" s="449"/>
      <c r="JPU28" s="336"/>
      <c r="JPW28" s="449"/>
      <c r="JPY28" s="336"/>
      <c r="JQA28" s="449"/>
      <c r="JQC28" s="336"/>
      <c r="JQE28" s="449"/>
      <c r="JQG28" s="336"/>
      <c r="JQI28" s="449"/>
      <c r="JQK28" s="336"/>
      <c r="JQM28" s="449"/>
      <c r="JQO28" s="336"/>
      <c r="JQQ28" s="449"/>
      <c r="JQS28" s="336"/>
      <c r="JQU28" s="449"/>
      <c r="JQW28" s="336"/>
      <c r="JQY28" s="449"/>
      <c r="JRA28" s="336"/>
      <c r="JRC28" s="449"/>
      <c r="JRE28" s="336"/>
      <c r="JRG28" s="449"/>
      <c r="JRI28" s="336"/>
      <c r="JRK28" s="449"/>
      <c r="JRM28" s="336"/>
      <c r="JRO28" s="449"/>
      <c r="JRQ28" s="336"/>
      <c r="JRS28" s="449"/>
      <c r="JRU28" s="336"/>
      <c r="JRW28" s="449"/>
      <c r="JRY28" s="336"/>
      <c r="JSA28" s="449"/>
      <c r="JSC28" s="336"/>
      <c r="JSE28" s="449"/>
      <c r="JSG28" s="336"/>
      <c r="JSI28" s="449"/>
      <c r="JSK28" s="336"/>
      <c r="JSM28" s="449"/>
      <c r="JSO28" s="336"/>
      <c r="JSQ28" s="449"/>
      <c r="JSS28" s="336"/>
      <c r="JSU28" s="449"/>
      <c r="JSW28" s="336"/>
      <c r="JSY28" s="449"/>
      <c r="JTA28" s="336"/>
      <c r="JTC28" s="449"/>
      <c r="JTE28" s="336"/>
      <c r="JTG28" s="449"/>
      <c r="JTI28" s="336"/>
      <c r="JTK28" s="449"/>
      <c r="JTM28" s="336"/>
      <c r="JTO28" s="449"/>
      <c r="JTQ28" s="336"/>
      <c r="JTS28" s="449"/>
      <c r="JTU28" s="336"/>
      <c r="JTW28" s="449"/>
      <c r="JTY28" s="336"/>
      <c r="JUA28" s="449"/>
      <c r="JUC28" s="336"/>
      <c r="JUE28" s="449"/>
      <c r="JUG28" s="336"/>
      <c r="JUI28" s="449"/>
      <c r="JUK28" s="336"/>
      <c r="JUM28" s="449"/>
      <c r="JUO28" s="336"/>
      <c r="JUQ28" s="449"/>
      <c r="JUS28" s="336"/>
      <c r="JUU28" s="449"/>
      <c r="JUW28" s="336"/>
      <c r="JUY28" s="449"/>
      <c r="JVA28" s="336"/>
      <c r="JVC28" s="449"/>
      <c r="JVE28" s="336"/>
      <c r="JVG28" s="449"/>
      <c r="JVI28" s="336"/>
      <c r="JVK28" s="449"/>
      <c r="JVM28" s="336"/>
      <c r="JVO28" s="449"/>
      <c r="JVQ28" s="336"/>
      <c r="JVS28" s="449"/>
      <c r="JVU28" s="336"/>
      <c r="JVW28" s="449"/>
      <c r="JVY28" s="336"/>
      <c r="JWA28" s="449"/>
      <c r="JWC28" s="336"/>
      <c r="JWE28" s="449"/>
      <c r="JWG28" s="336"/>
      <c r="JWI28" s="449"/>
      <c r="JWK28" s="336"/>
      <c r="JWM28" s="449"/>
      <c r="JWO28" s="336"/>
      <c r="JWQ28" s="449"/>
      <c r="JWS28" s="336"/>
      <c r="JWU28" s="449"/>
      <c r="JWW28" s="336"/>
      <c r="JWY28" s="449"/>
      <c r="JXA28" s="336"/>
      <c r="JXC28" s="449"/>
      <c r="JXE28" s="336"/>
      <c r="JXG28" s="449"/>
      <c r="JXI28" s="336"/>
      <c r="JXK28" s="449"/>
      <c r="JXM28" s="336"/>
      <c r="JXO28" s="449"/>
      <c r="JXQ28" s="336"/>
      <c r="JXS28" s="449"/>
      <c r="JXU28" s="336"/>
      <c r="JXW28" s="449"/>
      <c r="JXY28" s="336"/>
      <c r="JYA28" s="449"/>
      <c r="JYC28" s="336"/>
      <c r="JYE28" s="449"/>
      <c r="JYG28" s="336"/>
      <c r="JYI28" s="449"/>
      <c r="JYK28" s="336"/>
      <c r="JYM28" s="449"/>
      <c r="JYO28" s="336"/>
      <c r="JYQ28" s="449"/>
      <c r="JYS28" s="336"/>
      <c r="JYU28" s="449"/>
      <c r="JYW28" s="336"/>
      <c r="JYY28" s="449"/>
      <c r="JZA28" s="336"/>
      <c r="JZC28" s="449"/>
      <c r="JZE28" s="336"/>
      <c r="JZG28" s="449"/>
      <c r="JZI28" s="336"/>
      <c r="JZK28" s="449"/>
      <c r="JZM28" s="336"/>
      <c r="JZO28" s="449"/>
      <c r="JZQ28" s="336"/>
      <c r="JZS28" s="449"/>
      <c r="JZU28" s="336"/>
      <c r="JZW28" s="449"/>
      <c r="JZY28" s="336"/>
      <c r="KAA28" s="449"/>
      <c r="KAC28" s="336"/>
      <c r="KAE28" s="449"/>
      <c r="KAG28" s="336"/>
      <c r="KAI28" s="449"/>
      <c r="KAK28" s="336"/>
      <c r="KAM28" s="449"/>
      <c r="KAO28" s="336"/>
      <c r="KAQ28" s="449"/>
      <c r="KAS28" s="336"/>
      <c r="KAU28" s="449"/>
      <c r="KAW28" s="336"/>
      <c r="KAY28" s="449"/>
      <c r="KBA28" s="336"/>
      <c r="KBC28" s="449"/>
      <c r="KBE28" s="336"/>
      <c r="KBG28" s="449"/>
      <c r="KBI28" s="336"/>
      <c r="KBK28" s="449"/>
      <c r="KBM28" s="336"/>
      <c r="KBO28" s="449"/>
      <c r="KBQ28" s="336"/>
      <c r="KBS28" s="449"/>
      <c r="KBU28" s="336"/>
      <c r="KBW28" s="449"/>
      <c r="KBY28" s="336"/>
      <c r="KCA28" s="449"/>
      <c r="KCC28" s="336"/>
      <c r="KCE28" s="449"/>
      <c r="KCG28" s="336"/>
      <c r="KCI28" s="449"/>
      <c r="KCK28" s="336"/>
      <c r="KCM28" s="449"/>
      <c r="KCO28" s="336"/>
      <c r="KCQ28" s="449"/>
      <c r="KCS28" s="336"/>
      <c r="KCU28" s="449"/>
      <c r="KCW28" s="336"/>
      <c r="KCY28" s="449"/>
      <c r="KDA28" s="336"/>
      <c r="KDC28" s="449"/>
      <c r="KDE28" s="336"/>
      <c r="KDG28" s="449"/>
      <c r="KDI28" s="336"/>
      <c r="KDK28" s="449"/>
      <c r="KDM28" s="336"/>
      <c r="KDO28" s="449"/>
      <c r="KDQ28" s="336"/>
      <c r="KDS28" s="449"/>
      <c r="KDU28" s="336"/>
      <c r="KDW28" s="449"/>
      <c r="KDY28" s="336"/>
      <c r="KEA28" s="449"/>
      <c r="KEC28" s="336"/>
      <c r="KEE28" s="449"/>
      <c r="KEG28" s="336"/>
      <c r="KEI28" s="449"/>
      <c r="KEK28" s="336"/>
      <c r="KEM28" s="449"/>
      <c r="KEO28" s="336"/>
      <c r="KEQ28" s="449"/>
      <c r="KES28" s="336"/>
      <c r="KEU28" s="449"/>
      <c r="KEW28" s="336"/>
      <c r="KEY28" s="449"/>
      <c r="KFA28" s="336"/>
      <c r="KFC28" s="449"/>
      <c r="KFE28" s="336"/>
      <c r="KFG28" s="449"/>
      <c r="KFI28" s="336"/>
      <c r="KFK28" s="449"/>
      <c r="KFM28" s="336"/>
      <c r="KFO28" s="449"/>
      <c r="KFQ28" s="336"/>
      <c r="KFS28" s="449"/>
      <c r="KFU28" s="336"/>
      <c r="KFW28" s="449"/>
      <c r="KFY28" s="336"/>
      <c r="KGA28" s="449"/>
      <c r="KGC28" s="336"/>
      <c r="KGE28" s="449"/>
      <c r="KGG28" s="336"/>
      <c r="KGI28" s="449"/>
      <c r="KGK28" s="336"/>
      <c r="KGM28" s="449"/>
      <c r="KGO28" s="336"/>
      <c r="KGQ28" s="449"/>
      <c r="KGS28" s="336"/>
      <c r="KGU28" s="449"/>
      <c r="KGW28" s="336"/>
      <c r="KGY28" s="449"/>
      <c r="KHA28" s="336"/>
      <c r="KHC28" s="449"/>
      <c r="KHE28" s="336"/>
      <c r="KHG28" s="449"/>
      <c r="KHI28" s="336"/>
      <c r="KHK28" s="449"/>
      <c r="KHM28" s="336"/>
      <c r="KHO28" s="449"/>
      <c r="KHQ28" s="336"/>
      <c r="KHS28" s="449"/>
      <c r="KHU28" s="336"/>
      <c r="KHW28" s="449"/>
      <c r="KHY28" s="336"/>
      <c r="KIA28" s="449"/>
      <c r="KIC28" s="336"/>
      <c r="KIE28" s="449"/>
      <c r="KIG28" s="336"/>
      <c r="KII28" s="449"/>
      <c r="KIK28" s="336"/>
      <c r="KIM28" s="449"/>
      <c r="KIO28" s="336"/>
      <c r="KIQ28" s="449"/>
      <c r="KIS28" s="336"/>
      <c r="KIU28" s="449"/>
      <c r="KIW28" s="336"/>
      <c r="KIY28" s="449"/>
      <c r="KJA28" s="336"/>
      <c r="KJC28" s="449"/>
      <c r="KJE28" s="336"/>
      <c r="KJG28" s="449"/>
      <c r="KJI28" s="336"/>
      <c r="KJK28" s="449"/>
      <c r="KJM28" s="336"/>
      <c r="KJO28" s="449"/>
      <c r="KJQ28" s="336"/>
      <c r="KJS28" s="449"/>
      <c r="KJU28" s="336"/>
      <c r="KJW28" s="449"/>
      <c r="KJY28" s="336"/>
      <c r="KKA28" s="449"/>
      <c r="KKC28" s="336"/>
      <c r="KKE28" s="449"/>
      <c r="KKG28" s="336"/>
      <c r="KKI28" s="449"/>
      <c r="KKK28" s="336"/>
      <c r="KKM28" s="449"/>
      <c r="KKO28" s="336"/>
      <c r="KKQ28" s="449"/>
      <c r="KKS28" s="336"/>
      <c r="KKU28" s="449"/>
      <c r="KKW28" s="336"/>
      <c r="KKY28" s="449"/>
      <c r="KLA28" s="336"/>
      <c r="KLC28" s="449"/>
      <c r="KLE28" s="336"/>
      <c r="KLG28" s="449"/>
      <c r="KLI28" s="336"/>
      <c r="KLK28" s="449"/>
      <c r="KLM28" s="336"/>
      <c r="KLO28" s="449"/>
      <c r="KLQ28" s="336"/>
      <c r="KLS28" s="449"/>
      <c r="KLU28" s="336"/>
      <c r="KLW28" s="449"/>
      <c r="KLY28" s="336"/>
      <c r="KMA28" s="449"/>
      <c r="KMC28" s="336"/>
      <c r="KME28" s="449"/>
      <c r="KMG28" s="336"/>
      <c r="KMI28" s="449"/>
      <c r="KMK28" s="336"/>
      <c r="KMM28" s="449"/>
      <c r="KMO28" s="336"/>
      <c r="KMQ28" s="449"/>
      <c r="KMS28" s="336"/>
      <c r="KMU28" s="449"/>
      <c r="KMW28" s="336"/>
      <c r="KMY28" s="449"/>
      <c r="KNA28" s="336"/>
      <c r="KNC28" s="449"/>
      <c r="KNE28" s="336"/>
      <c r="KNG28" s="449"/>
      <c r="KNI28" s="336"/>
      <c r="KNK28" s="449"/>
      <c r="KNM28" s="336"/>
      <c r="KNO28" s="449"/>
      <c r="KNQ28" s="336"/>
      <c r="KNS28" s="449"/>
      <c r="KNU28" s="336"/>
      <c r="KNW28" s="449"/>
      <c r="KNY28" s="336"/>
      <c r="KOA28" s="449"/>
      <c r="KOC28" s="336"/>
      <c r="KOE28" s="449"/>
      <c r="KOG28" s="336"/>
      <c r="KOI28" s="449"/>
      <c r="KOK28" s="336"/>
      <c r="KOM28" s="449"/>
      <c r="KOO28" s="336"/>
      <c r="KOQ28" s="449"/>
      <c r="KOS28" s="336"/>
      <c r="KOU28" s="449"/>
      <c r="KOW28" s="336"/>
      <c r="KOY28" s="449"/>
      <c r="KPA28" s="336"/>
      <c r="KPC28" s="449"/>
      <c r="KPE28" s="336"/>
      <c r="KPG28" s="449"/>
      <c r="KPI28" s="336"/>
      <c r="KPK28" s="449"/>
      <c r="KPM28" s="336"/>
      <c r="KPO28" s="449"/>
      <c r="KPQ28" s="336"/>
      <c r="KPS28" s="449"/>
      <c r="KPU28" s="336"/>
      <c r="KPW28" s="449"/>
      <c r="KPY28" s="336"/>
      <c r="KQA28" s="449"/>
      <c r="KQC28" s="336"/>
      <c r="KQE28" s="449"/>
      <c r="KQG28" s="336"/>
      <c r="KQI28" s="449"/>
      <c r="KQK28" s="336"/>
      <c r="KQM28" s="449"/>
      <c r="KQO28" s="336"/>
      <c r="KQQ28" s="449"/>
      <c r="KQS28" s="336"/>
      <c r="KQU28" s="449"/>
      <c r="KQW28" s="336"/>
      <c r="KQY28" s="449"/>
      <c r="KRA28" s="336"/>
      <c r="KRC28" s="449"/>
      <c r="KRE28" s="336"/>
      <c r="KRG28" s="449"/>
      <c r="KRI28" s="336"/>
      <c r="KRK28" s="449"/>
      <c r="KRM28" s="336"/>
      <c r="KRO28" s="449"/>
      <c r="KRQ28" s="336"/>
      <c r="KRS28" s="449"/>
      <c r="KRU28" s="336"/>
      <c r="KRW28" s="449"/>
      <c r="KRY28" s="336"/>
      <c r="KSA28" s="449"/>
      <c r="KSC28" s="336"/>
      <c r="KSE28" s="449"/>
      <c r="KSG28" s="336"/>
      <c r="KSI28" s="449"/>
      <c r="KSK28" s="336"/>
      <c r="KSM28" s="449"/>
      <c r="KSO28" s="336"/>
      <c r="KSQ28" s="449"/>
      <c r="KSS28" s="336"/>
      <c r="KSU28" s="449"/>
      <c r="KSW28" s="336"/>
      <c r="KSY28" s="449"/>
      <c r="KTA28" s="336"/>
      <c r="KTC28" s="449"/>
      <c r="KTE28" s="336"/>
      <c r="KTG28" s="449"/>
      <c r="KTI28" s="336"/>
      <c r="KTK28" s="449"/>
      <c r="KTM28" s="336"/>
      <c r="KTO28" s="449"/>
      <c r="KTQ28" s="336"/>
      <c r="KTS28" s="449"/>
      <c r="KTU28" s="336"/>
      <c r="KTW28" s="449"/>
      <c r="KTY28" s="336"/>
      <c r="KUA28" s="449"/>
      <c r="KUC28" s="336"/>
      <c r="KUE28" s="449"/>
      <c r="KUG28" s="336"/>
      <c r="KUI28" s="449"/>
      <c r="KUK28" s="336"/>
      <c r="KUM28" s="449"/>
      <c r="KUO28" s="336"/>
      <c r="KUQ28" s="449"/>
      <c r="KUS28" s="336"/>
      <c r="KUU28" s="449"/>
      <c r="KUW28" s="336"/>
      <c r="KUY28" s="449"/>
      <c r="KVA28" s="336"/>
      <c r="KVC28" s="449"/>
      <c r="KVE28" s="336"/>
      <c r="KVG28" s="449"/>
      <c r="KVI28" s="336"/>
      <c r="KVK28" s="449"/>
      <c r="KVM28" s="336"/>
      <c r="KVO28" s="449"/>
      <c r="KVQ28" s="336"/>
      <c r="KVS28" s="449"/>
      <c r="KVU28" s="336"/>
      <c r="KVW28" s="449"/>
      <c r="KVY28" s="336"/>
      <c r="KWA28" s="449"/>
      <c r="KWC28" s="336"/>
      <c r="KWE28" s="449"/>
      <c r="KWG28" s="336"/>
      <c r="KWI28" s="449"/>
      <c r="KWK28" s="336"/>
      <c r="KWM28" s="449"/>
      <c r="KWO28" s="336"/>
      <c r="KWQ28" s="449"/>
      <c r="KWS28" s="336"/>
      <c r="KWU28" s="449"/>
      <c r="KWW28" s="336"/>
      <c r="KWY28" s="449"/>
      <c r="KXA28" s="336"/>
      <c r="KXC28" s="449"/>
      <c r="KXE28" s="336"/>
      <c r="KXG28" s="449"/>
      <c r="KXI28" s="336"/>
      <c r="KXK28" s="449"/>
      <c r="KXM28" s="336"/>
      <c r="KXO28" s="449"/>
      <c r="KXQ28" s="336"/>
      <c r="KXS28" s="449"/>
      <c r="KXU28" s="336"/>
      <c r="KXW28" s="449"/>
      <c r="KXY28" s="336"/>
      <c r="KYA28" s="449"/>
      <c r="KYC28" s="336"/>
      <c r="KYE28" s="449"/>
      <c r="KYG28" s="336"/>
      <c r="KYI28" s="449"/>
      <c r="KYK28" s="336"/>
      <c r="KYM28" s="449"/>
      <c r="KYO28" s="336"/>
      <c r="KYQ28" s="449"/>
      <c r="KYS28" s="336"/>
      <c r="KYU28" s="449"/>
      <c r="KYW28" s="336"/>
      <c r="KYY28" s="449"/>
      <c r="KZA28" s="336"/>
      <c r="KZC28" s="449"/>
      <c r="KZE28" s="336"/>
      <c r="KZG28" s="449"/>
      <c r="KZI28" s="336"/>
      <c r="KZK28" s="449"/>
      <c r="KZM28" s="336"/>
      <c r="KZO28" s="449"/>
      <c r="KZQ28" s="336"/>
      <c r="KZS28" s="449"/>
      <c r="KZU28" s="336"/>
      <c r="KZW28" s="449"/>
      <c r="KZY28" s="336"/>
      <c r="LAA28" s="449"/>
      <c r="LAC28" s="336"/>
      <c r="LAE28" s="449"/>
      <c r="LAG28" s="336"/>
      <c r="LAI28" s="449"/>
      <c r="LAK28" s="336"/>
      <c r="LAM28" s="449"/>
      <c r="LAO28" s="336"/>
      <c r="LAQ28" s="449"/>
      <c r="LAS28" s="336"/>
      <c r="LAU28" s="449"/>
      <c r="LAW28" s="336"/>
      <c r="LAY28" s="449"/>
      <c r="LBA28" s="336"/>
      <c r="LBC28" s="449"/>
      <c r="LBE28" s="336"/>
      <c r="LBG28" s="449"/>
      <c r="LBI28" s="336"/>
      <c r="LBK28" s="449"/>
      <c r="LBM28" s="336"/>
      <c r="LBO28" s="449"/>
      <c r="LBQ28" s="336"/>
      <c r="LBS28" s="449"/>
      <c r="LBU28" s="336"/>
      <c r="LBW28" s="449"/>
      <c r="LBY28" s="336"/>
      <c r="LCA28" s="449"/>
      <c r="LCC28" s="336"/>
      <c r="LCE28" s="449"/>
      <c r="LCG28" s="336"/>
      <c r="LCI28" s="449"/>
      <c r="LCK28" s="336"/>
      <c r="LCM28" s="449"/>
      <c r="LCO28" s="336"/>
      <c r="LCQ28" s="449"/>
      <c r="LCS28" s="336"/>
      <c r="LCU28" s="449"/>
      <c r="LCW28" s="336"/>
      <c r="LCY28" s="449"/>
      <c r="LDA28" s="336"/>
      <c r="LDC28" s="449"/>
      <c r="LDE28" s="336"/>
      <c r="LDG28" s="449"/>
      <c r="LDI28" s="336"/>
      <c r="LDK28" s="449"/>
      <c r="LDM28" s="336"/>
      <c r="LDO28" s="449"/>
      <c r="LDQ28" s="336"/>
      <c r="LDS28" s="449"/>
      <c r="LDU28" s="336"/>
      <c r="LDW28" s="449"/>
      <c r="LDY28" s="336"/>
      <c r="LEA28" s="449"/>
      <c r="LEC28" s="336"/>
      <c r="LEE28" s="449"/>
      <c r="LEG28" s="336"/>
      <c r="LEI28" s="449"/>
      <c r="LEK28" s="336"/>
      <c r="LEM28" s="449"/>
      <c r="LEO28" s="336"/>
      <c r="LEQ28" s="449"/>
      <c r="LES28" s="336"/>
      <c r="LEU28" s="449"/>
      <c r="LEW28" s="336"/>
      <c r="LEY28" s="449"/>
      <c r="LFA28" s="336"/>
      <c r="LFC28" s="449"/>
      <c r="LFE28" s="336"/>
      <c r="LFG28" s="449"/>
      <c r="LFI28" s="336"/>
      <c r="LFK28" s="449"/>
      <c r="LFM28" s="336"/>
      <c r="LFO28" s="449"/>
      <c r="LFQ28" s="336"/>
      <c r="LFS28" s="449"/>
      <c r="LFU28" s="336"/>
      <c r="LFW28" s="449"/>
      <c r="LFY28" s="336"/>
      <c r="LGA28" s="449"/>
      <c r="LGC28" s="336"/>
      <c r="LGE28" s="449"/>
      <c r="LGG28" s="336"/>
      <c r="LGI28" s="449"/>
      <c r="LGK28" s="336"/>
      <c r="LGM28" s="449"/>
      <c r="LGO28" s="336"/>
      <c r="LGQ28" s="449"/>
      <c r="LGS28" s="336"/>
      <c r="LGU28" s="449"/>
      <c r="LGW28" s="336"/>
      <c r="LGY28" s="449"/>
      <c r="LHA28" s="336"/>
      <c r="LHC28" s="449"/>
      <c r="LHE28" s="336"/>
      <c r="LHG28" s="449"/>
      <c r="LHI28" s="336"/>
      <c r="LHK28" s="449"/>
      <c r="LHM28" s="336"/>
      <c r="LHO28" s="449"/>
      <c r="LHQ28" s="336"/>
      <c r="LHS28" s="449"/>
      <c r="LHU28" s="336"/>
      <c r="LHW28" s="449"/>
      <c r="LHY28" s="336"/>
      <c r="LIA28" s="449"/>
      <c r="LIC28" s="336"/>
      <c r="LIE28" s="449"/>
      <c r="LIG28" s="336"/>
      <c r="LII28" s="449"/>
      <c r="LIK28" s="336"/>
      <c r="LIM28" s="449"/>
      <c r="LIO28" s="336"/>
      <c r="LIQ28" s="449"/>
      <c r="LIS28" s="336"/>
      <c r="LIU28" s="449"/>
      <c r="LIW28" s="336"/>
      <c r="LIY28" s="449"/>
      <c r="LJA28" s="336"/>
      <c r="LJC28" s="449"/>
      <c r="LJE28" s="336"/>
      <c r="LJG28" s="449"/>
      <c r="LJI28" s="336"/>
      <c r="LJK28" s="449"/>
      <c r="LJM28" s="336"/>
      <c r="LJO28" s="449"/>
      <c r="LJQ28" s="336"/>
      <c r="LJS28" s="449"/>
      <c r="LJU28" s="336"/>
      <c r="LJW28" s="449"/>
      <c r="LJY28" s="336"/>
      <c r="LKA28" s="449"/>
      <c r="LKC28" s="336"/>
      <c r="LKE28" s="449"/>
      <c r="LKG28" s="336"/>
      <c r="LKI28" s="449"/>
      <c r="LKK28" s="336"/>
      <c r="LKM28" s="449"/>
      <c r="LKO28" s="336"/>
      <c r="LKQ28" s="449"/>
      <c r="LKS28" s="336"/>
      <c r="LKU28" s="449"/>
      <c r="LKW28" s="336"/>
      <c r="LKY28" s="449"/>
      <c r="LLA28" s="336"/>
      <c r="LLC28" s="449"/>
      <c r="LLE28" s="336"/>
      <c r="LLG28" s="449"/>
      <c r="LLI28" s="336"/>
      <c r="LLK28" s="449"/>
      <c r="LLM28" s="336"/>
      <c r="LLO28" s="449"/>
      <c r="LLQ28" s="336"/>
      <c r="LLS28" s="449"/>
      <c r="LLU28" s="336"/>
      <c r="LLW28" s="449"/>
      <c r="LLY28" s="336"/>
      <c r="LMA28" s="449"/>
      <c r="LMC28" s="336"/>
      <c r="LME28" s="449"/>
      <c r="LMG28" s="336"/>
      <c r="LMI28" s="449"/>
      <c r="LMK28" s="336"/>
      <c r="LMM28" s="449"/>
      <c r="LMO28" s="336"/>
      <c r="LMQ28" s="449"/>
      <c r="LMS28" s="336"/>
      <c r="LMU28" s="449"/>
      <c r="LMW28" s="336"/>
      <c r="LMY28" s="449"/>
      <c r="LNA28" s="336"/>
      <c r="LNC28" s="449"/>
      <c r="LNE28" s="336"/>
      <c r="LNG28" s="449"/>
      <c r="LNI28" s="336"/>
      <c r="LNK28" s="449"/>
      <c r="LNM28" s="336"/>
      <c r="LNO28" s="449"/>
      <c r="LNQ28" s="336"/>
      <c r="LNS28" s="449"/>
      <c r="LNU28" s="336"/>
      <c r="LNW28" s="449"/>
      <c r="LNY28" s="336"/>
      <c r="LOA28" s="449"/>
      <c r="LOC28" s="336"/>
      <c r="LOE28" s="449"/>
      <c r="LOG28" s="336"/>
      <c r="LOI28" s="449"/>
      <c r="LOK28" s="336"/>
      <c r="LOM28" s="449"/>
      <c r="LOO28" s="336"/>
      <c r="LOQ28" s="449"/>
      <c r="LOS28" s="336"/>
      <c r="LOU28" s="449"/>
      <c r="LOW28" s="336"/>
      <c r="LOY28" s="449"/>
      <c r="LPA28" s="336"/>
      <c r="LPC28" s="449"/>
      <c r="LPE28" s="336"/>
      <c r="LPG28" s="449"/>
      <c r="LPI28" s="336"/>
      <c r="LPK28" s="449"/>
      <c r="LPM28" s="336"/>
      <c r="LPO28" s="449"/>
      <c r="LPQ28" s="336"/>
      <c r="LPS28" s="449"/>
      <c r="LPU28" s="336"/>
      <c r="LPW28" s="449"/>
      <c r="LPY28" s="336"/>
      <c r="LQA28" s="449"/>
      <c r="LQC28" s="336"/>
      <c r="LQE28" s="449"/>
      <c r="LQG28" s="336"/>
      <c r="LQI28" s="449"/>
      <c r="LQK28" s="336"/>
      <c r="LQM28" s="449"/>
      <c r="LQO28" s="336"/>
      <c r="LQQ28" s="449"/>
      <c r="LQS28" s="336"/>
      <c r="LQU28" s="449"/>
      <c r="LQW28" s="336"/>
      <c r="LQY28" s="449"/>
      <c r="LRA28" s="336"/>
      <c r="LRC28" s="449"/>
      <c r="LRE28" s="336"/>
      <c r="LRG28" s="449"/>
      <c r="LRI28" s="336"/>
      <c r="LRK28" s="449"/>
      <c r="LRM28" s="336"/>
      <c r="LRO28" s="449"/>
      <c r="LRQ28" s="336"/>
      <c r="LRS28" s="449"/>
      <c r="LRU28" s="336"/>
      <c r="LRW28" s="449"/>
      <c r="LRY28" s="336"/>
      <c r="LSA28" s="449"/>
      <c r="LSC28" s="336"/>
      <c r="LSE28" s="449"/>
      <c r="LSG28" s="336"/>
      <c r="LSI28" s="449"/>
      <c r="LSK28" s="336"/>
      <c r="LSM28" s="449"/>
      <c r="LSO28" s="336"/>
      <c r="LSQ28" s="449"/>
      <c r="LSS28" s="336"/>
      <c r="LSU28" s="449"/>
      <c r="LSW28" s="336"/>
      <c r="LSY28" s="449"/>
      <c r="LTA28" s="336"/>
      <c r="LTC28" s="449"/>
      <c r="LTE28" s="336"/>
      <c r="LTG28" s="449"/>
      <c r="LTI28" s="336"/>
      <c r="LTK28" s="449"/>
      <c r="LTM28" s="336"/>
      <c r="LTO28" s="449"/>
      <c r="LTQ28" s="336"/>
      <c r="LTS28" s="449"/>
      <c r="LTU28" s="336"/>
      <c r="LTW28" s="449"/>
      <c r="LTY28" s="336"/>
      <c r="LUA28" s="449"/>
      <c r="LUC28" s="336"/>
      <c r="LUE28" s="449"/>
      <c r="LUG28" s="336"/>
      <c r="LUI28" s="449"/>
      <c r="LUK28" s="336"/>
      <c r="LUM28" s="449"/>
      <c r="LUO28" s="336"/>
      <c r="LUQ28" s="449"/>
      <c r="LUS28" s="336"/>
      <c r="LUU28" s="449"/>
      <c r="LUW28" s="336"/>
      <c r="LUY28" s="449"/>
      <c r="LVA28" s="336"/>
      <c r="LVC28" s="449"/>
      <c r="LVE28" s="336"/>
      <c r="LVG28" s="449"/>
      <c r="LVI28" s="336"/>
      <c r="LVK28" s="449"/>
      <c r="LVM28" s="336"/>
      <c r="LVO28" s="449"/>
      <c r="LVQ28" s="336"/>
      <c r="LVS28" s="449"/>
      <c r="LVU28" s="336"/>
      <c r="LVW28" s="449"/>
      <c r="LVY28" s="336"/>
      <c r="LWA28" s="449"/>
      <c r="LWC28" s="336"/>
      <c r="LWE28" s="449"/>
      <c r="LWG28" s="336"/>
      <c r="LWI28" s="449"/>
      <c r="LWK28" s="336"/>
      <c r="LWM28" s="449"/>
      <c r="LWO28" s="336"/>
      <c r="LWQ28" s="449"/>
      <c r="LWS28" s="336"/>
      <c r="LWU28" s="449"/>
      <c r="LWW28" s="336"/>
      <c r="LWY28" s="449"/>
      <c r="LXA28" s="336"/>
      <c r="LXC28" s="449"/>
      <c r="LXE28" s="336"/>
      <c r="LXG28" s="449"/>
      <c r="LXI28" s="336"/>
      <c r="LXK28" s="449"/>
      <c r="LXM28" s="336"/>
      <c r="LXO28" s="449"/>
      <c r="LXQ28" s="336"/>
      <c r="LXS28" s="449"/>
      <c r="LXU28" s="336"/>
      <c r="LXW28" s="449"/>
      <c r="LXY28" s="336"/>
      <c r="LYA28" s="449"/>
      <c r="LYC28" s="336"/>
      <c r="LYE28" s="449"/>
      <c r="LYG28" s="336"/>
      <c r="LYI28" s="449"/>
      <c r="LYK28" s="336"/>
      <c r="LYM28" s="449"/>
      <c r="LYO28" s="336"/>
      <c r="LYQ28" s="449"/>
      <c r="LYS28" s="336"/>
      <c r="LYU28" s="449"/>
      <c r="LYW28" s="336"/>
      <c r="LYY28" s="449"/>
      <c r="LZA28" s="336"/>
      <c r="LZC28" s="449"/>
      <c r="LZE28" s="336"/>
      <c r="LZG28" s="449"/>
      <c r="LZI28" s="336"/>
      <c r="LZK28" s="449"/>
      <c r="LZM28" s="336"/>
      <c r="LZO28" s="449"/>
      <c r="LZQ28" s="336"/>
      <c r="LZS28" s="449"/>
      <c r="LZU28" s="336"/>
      <c r="LZW28" s="449"/>
      <c r="LZY28" s="336"/>
      <c r="MAA28" s="449"/>
      <c r="MAC28" s="336"/>
      <c r="MAE28" s="449"/>
      <c r="MAG28" s="336"/>
      <c r="MAI28" s="449"/>
      <c r="MAK28" s="336"/>
      <c r="MAM28" s="449"/>
      <c r="MAO28" s="336"/>
      <c r="MAQ28" s="449"/>
      <c r="MAS28" s="336"/>
      <c r="MAU28" s="449"/>
      <c r="MAW28" s="336"/>
      <c r="MAY28" s="449"/>
      <c r="MBA28" s="336"/>
      <c r="MBC28" s="449"/>
      <c r="MBE28" s="336"/>
      <c r="MBG28" s="449"/>
      <c r="MBI28" s="336"/>
      <c r="MBK28" s="449"/>
      <c r="MBM28" s="336"/>
      <c r="MBO28" s="449"/>
      <c r="MBQ28" s="336"/>
      <c r="MBS28" s="449"/>
      <c r="MBU28" s="336"/>
      <c r="MBW28" s="449"/>
      <c r="MBY28" s="336"/>
      <c r="MCA28" s="449"/>
      <c r="MCC28" s="336"/>
      <c r="MCE28" s="449"/>
      <c r="MCG28" s="336"/>
      <c r="MCI28" s="449"/>
      <c r="MCK28" s="336"/>
      <c r="MCM28" s="449"/>
      <c r="MCO28" s="336"/>
      <c r="MCQ28" s="449"/>
      <c r="MCS28" s="336"/>
      <c r="MCU28" s="449"/>
      <c r="MCW28" s="336"/>
      <c r="MCY28" s="449"/>
      <c r="MDA28" s="336"/>
      <c r="MDC28" s="449"/>
      <c r="MDE28" s="336"/>
      <c r="MDG28" s="449"/>
      <c r="MDI28" s="336"/>
      <c r="MDK28" s="449"/>
      <c r="MDM28" s="336"/>
      <c r="MDO28" s="449"/>
      <c r="MDQ28" s="336"/>
      <c r="MDS28" s="449"/>
      <c r="MDU28" s="336"/>
      <c r="MDW28" s="449"/>
      <c r="MDY28" s="336"/>
      <c r="MEA28" s="449"/>
      <c r="MEC28" s="336"/>
      <c r="MEE28" s="449"/>
      <c r="MEG28" s="336"/>
      <c r="MEI28" s="449"/>
      <c r="MEK28" s="336"/>
      <c r="MEM28" s="449"/>
      <c r="MEO28" s="336"/>
      <c r="MEQ28" s="449"/>
      <c r="MES28" s="336"/>
      <c r="MEU28" s="449"/>
      <c r="MEW28" s="336"/>
      <c r="MEY28" s="449"/>
      <c r="MFA28" s="336"/>
      <c r="MFC28" s="449"/>
      <c r="MFE28" s="336"/>
      <c r="MFG28" s="449"/>
      <c r="MFI28" s="336"/>
      <c r="MFK28" s="449"/>
      <c r="MFM28" s="336"/>
      <c r="MFO28" s="449"/>
      <c r="MFQ28" s="336"/>
      <c r="MFS28" s="449"/>
      <c r="MFU28" s="336"/>
      <c r="MFW28" s="449"/>
      <c r="MFY28" s="336"/>
      <c r="MGA28" s="449"/>
      <c r="MGC28" s="336"/>
      <c r="MGE28" s="449"/>
      <c r="MGG28" s="336"/>
      <c r="MGI28" s="449"/>
      <c r="MGK28" s="336"/>
      <c r="MGM28" s="449"/>
      <c r="MGO28" s="336"/>
      <c r="MGQ28" s="449"/>
      <c r="MGS28" s="336"/>
      <c r="MGU28" s="449"/>
      <c r="MGW28" s="336"/>
      <c r="MGY28" s="449"/>
      <c r="MHA28" s="336"/>
      <c r="MHC28" s="449"/>
      <c r="MHE28" s="336"/>
      <c r="MHG28" s="449"/>
      <c r="MHI28" s="336"/>
      <c r="MHK28" s="449"/>
      <c r="MHM28" s="336"/>
      <c r="MHO28" s="449"/>
      <c r="MHQ28" s="336"/>
      <c r="MHS28" s="449"/>
      <c r="MHU28" s="336"/>
      <c r="MHW28" s="449"/>
      <c r="MHY28" s="336"/>
      <c r="MIA28" s="449"/>
      <c r="MIC28" s="336"/>
      <c r="MIE28" s="449"/>
      <c r="MIG28" s="336"/>
      <c r="MII28" s="449"/>
      <c r="MIK28" s="336"/>
      <c r="MIM28" s="449"/>
      <c r="MIO28" s="336"/>
      <c r="MIQ28" s="449"/>
      <c r="MIS28" s="336"/>
      <c r="MIU28" s="449"/>
      <c r="MIW28" s="336"/>
      <c r="MIY28" s="449"/>
      <c r="MJA28" s="336"/>
      <c r="MJC28" s="449"/>
      <c r="MJE28" s="336"/>
      <c r="MJG28" s="449"/>
      <c r="MJI28" s="336"/>
      <c r="MJK28" s="449"/>
      <c r="MJM28" s="336"/>
      <c r="MJO28" s="449"/>
      <c r="MJQ28" s="336"/>
      <c r="MJS28" s="449"/>
      <c r="MJU28" s="336"/>
      <c r="MJW28" s="449"/>
      <c r="MJY28" s="336"/>
      <c r="MKA28" s="449"/>
      <c r="MKC28" s="336"/>
      <c r="MKE28" s="449"/>
      <c r="MKG28" s="336"/>
      <c r="MKI28" s="449"/>
      <c r="MKK28" s="336"/>
      <c r="MKM28" s="449"/>
      <c r="MKO28" s="336"/>
      <c r="MKQ28" s="449"/>
      <c r="MKS28" s="336"/>
      <c r="MKU28" s="449"/>
      <c r="MKW28" s="336"/>
      <c r="MKY28" s="449"/>
      <c r="MLA28" s="336"/>
      <c r="MLC28" s="449"/>
      <c r="MLE28" s="336"/>
      <c r="MLG28" s="449"/>
      <c r="MLI28" s="336"/>
      <c r="MLK28" s="449"/>
      <c r="MLM28" s="336"/>
      <c r="MLO28" s="449"/>
      <c r="MLQ28" s="336"/>
      <c r="MLS28" s="449"/>
      <c r="MLU28" s="336"/>
      <c r="MLW28" s="449"/>
      <c r="MLY28" s="336"/>
      <c r="MMA28" s="449"/>
      <c r="MMC28" s="336"/>
      <c r="MME28" s="449"/>
      <c r="MMG28" s="336"/>
      <c r="MMI28" s="449"/>
      <c r="MMK28" s="336"/>
      <c r="MMM28" s="449"/>
      <c r="MMO28" s="336"/>
      <c r="MMQ28" s="449"/>
      <c r="MMS28" s="336"/>
      <c r="MMU28" s="449"/>
      <c r="MMW28" s="336"/>
      <c r="MMY28" s="449"/>
      <c r="MNA28" s="336"/>
      <c r="MNC28" s="449"/>
      <c r="MNE28" s="336"/>
      <c r="MNG28" s="449"/>
      <c r="MNI28" s="336"/>
      <c r="MNK28" s="449"/>
      <c r="MNM28" s="336"/>
      <c r="MNO28" s="449"/>
      <c r="MNQ28" s="336"/>
      <c r="MNS28" s="449"/>
      <c r="MNU28" s="336"/>
      <c r="MNW28" s="449"/>
      <c r="MNY28" s="336"/>
      <c r="MOA28" s="449"/>
      <c r="MOC28" s="336"/>
      <c r="MOE28" s="449"/>
      <c r="MOG28" s="336"/>
      <c r="MOI28" s="449"/>
      <c r="MOK28" s="336"/>
      <c r="MOM28" s="449"/>
      <c r="MOO28" s="336"/>
      <c r="MOQ28" s="449"/>
      <c r="MOS28" s="336"/>
      <c r="MOU28" s="449"/>
      <c r="MOW28" s="336"/>
      <c r="MOY28" s="449"/>
      <c r="MPA28" s="336"/>
      <c r="MPC28" s="449"/>
      <c r="MPE28" s="336"/>
      <c r="MPG28" s="449"/>
      <c r="MPI28" s="336"/>
      <c r="MPK28" s="449"/>
      <c r="MPM28" s="336"/>
      <c r="MPO28" s="449"/>
      <c r="MPQ28" s="336"/>
      <c r="MPS28" s="449"/>
      <c r="MPU28" s="336"/>
      <c r="MPW28" s="449"/>
      <c r="MPY28" s="336"/>
      <c r="MQA28" s="449"/>
      <c r="MQC28" s="336"/>
      <c r="MQE28" s="449"/>
      <c r="MQG28" s="336"/>
      <c r="MQI28" s="449"/>
      <c r="MQK28" s="336"/>
      <c r="MQM28" s="449"/>
      <c r="MQO28" s="336"/>
      <c r="MQQ28" s="449"/>
      <c r="MQS28" s="336"/>
      <c r="MQU28" s="449"/>
      <c r="MQW28" s="336"/>
      <c r="MQY28" s="449"/>
      <c r="MRA28" s="336"/>
      <c r="MRC28" s="449"/>
      <c r="MRE28" s="336"/>
      <c r="MRG28" s="449"/>
      <c r="MRI28" s="336"/>
      <c r="MRK28" s="449"/>
      <c r="MRM28" s="336"/>
      <c r="MRO28" s="449"/>
      <c r="MRQ28" s="336"/>
      <c r="MRS28" s="449"/>
      <c r="MRU28" s="336"/>
      <c r="MRW28" s="449"/>
      <c r="MRY28" s="336"/>
      <c r="MSA28" s="449"/>
      <c r="MSC28" s="336"/>
      <c r="MSE28" s="449"/>
      <c r="MSG28" s="336"/>
      <c r="MSI28" s="449"/>
      <c r="MSK28" s="336"/>
      <c r="MSM28" s="449"/>
      <c r="MSO28" s="336"/>
      <c r="MSQ28" s="449"/>
      <c r="MSS28" s="336"/>
      <c r="MSU28" s="449"/>
      <c r="MSW28" s="336"/>
      <c r="MSY28" s="449"/>
      <c r="MTA28" s="336"/>
      <c r="MTC28" s="449"/>
      <c r="MTE28" s="336"/>
      <c r="MTG28" s="449"/>
      <c r="MTI28" s="336"/>
      <c r="MTK28" s="449"/>
      <c r="MTM28" s="336"/>
      <c r="MTO28" s="449"/>
      <c r="MTQ28" s="336"/>
      <c r="MTS28" s="449"/>
      <c r="MTU28" s="336"/>
      <c r="MTW28" s="449"/>
      <c r="MTY28" s="336"/>
      <c r="MUA28" s="449"/>
      <c r="MUC28" s="336"/>
      <c r="MUE28" s="449"/>
      <c r="MUG28" s="336"/>
      <c r="MUI28" s="449"/>
      <c r="MUK28" s="336"/>
      <c r="MUM28" s="449"/>
      <c r="MUO28" s="336"/>
      <c r="MUQ28" s="449"/>
      <c r="MUS28" s="336"/>
      <c r="MUU28" s="449"/>
      <c r="MUW28" s="336"/>
      <c r="MUY28" s="449"/>
      <c r="MVA28" s="336"/>
      <c r="MVC28" s="449"/>
      <c r="MVE28" s="336"/>
      <c r="MVG28" s="449"/>
      <c r="MVI28" s="336"/>
      <c r="MVK28" s="449"/>
      <c r="MVM28" s="336"/>
      <c r="MVO28" s="449"/>
      <c r="MVQ28" s="336"/>
      <c r="MVS28" s="449"/>
      <c r="MVU28" s="336"/>
      <c r="MVW28" s="449"/>
      <c r="MVY28" s="336"/>
      <c r="MWA28" s="449"/>
      <c r="MWC28" s="336"/>
      <c r="MWE28" s="449"/>
      <c r="MWG28" s="336"/>
      <c r="MWI28" s="449"/>
      <c r="MWK28" s="336"/>
      <c r="MWM28" s="449"/>
      <c r="MWO28" s="336"/>
      <c r="MWQ28" s="449"/>
      <c r="MWS28" s="336"/>
      <c r="MWU28" s="449"/>
      <c r="MWW28" s="336"/>
      <c r="MWY28" s="449"/>
      <c r="MXA28" s="336"/>
      <c r="MXC28" s="449"/>
      <c r="MXE28" s="336"/>
      <c r="MXG28" s="449"/>
      <c r="MXI28" s="336"/>
      <c r="MXK28" s="449"/>
      <c r="MXM28" s="336"/>
      <c r="MXO28" s="449"/>
      <c r="MXQ28" s="336"/>
      <c r="MXS28" s="449"/>
      <c r="MXU28" s="336"/>
      <c r="MXW28" s="449"/>
      <c r="MXY28" s="336"/>
      <c r="MYA28" s="449"/>
      <c r="MYC28" s="336"/>
      <c r="MYE28" s="449"/>
      <c r="MYG28" s="336"/>
      <c r="MYI28" s="449"/>
      <c r="MYK28" s="336"/>
      <c r="MYM28" s="449"/>
      <c r="MYO28" s="336"/>
      <c r="MYQ28" s="449"/>
      <c r="MYS28" s="336"/>
      <c r="MYU28" s="449"/>
      <c r="MYW28" s="336"/>
      <c r="MYY28" s="449"/>
      <c r="MZA28" s="336"/>
      <c r="MZC28" s="449"/>
      <c r="MZE28" s="336"/>
      <c r="MZG28" s="449"/>
      <c r="MZI28" s="336"/>
      <c r="MZK28" s="449"/>
      <c r="MZM28" s="336"/>
      <c r="MZO28" s="449"/>
      <c r="MZQ28" s="336"/>
      <c r="MZS28" s="449"/>
      <c r="MZU28" s="336"/>
      <c r="MZW28" s="449"/>
      <c r="MZY28" s="336"/>
      <c r="NAA28" s="449"/>
      <c r="NAC28" s="336"/>
      <c r="NAE28" s="449"/>
      <c r="NAG28" s="336"/>
      <c r="NAI28" s="449"/>
      <c r="NAK28" s="336"/>
      <c r="NAM28" s="449"/>
      <c r="NAO28" s="336"/>
      <c r="NAQ28" s="449"/>
      <c r="NAS28" s="336"/>
      <c r="NAU28" s="449"/>
      <c r="NAW28" s="336"/>
      <c r="NAY28" s="449"/>
      <c r="NBA28" s="336"/>
      <c r="NBC28" s="449"/>
      <c r="NBE28" s="336"/>
      <c r="NBG28" s="449"/>
      <c r="NBI28" s="336"/>
      <c r="NBK28" s="449"/>
      <c r="NBM28" s="336"/>
      <c r="NBO28" s="449"/>
      <c r="NBQ28" s="336"/>
      <c r="NBS28" s="449"/>
      <c r="NBU28" s="336"/>
      <c r="NBW28" s="449"/>
      <c r="NBY28" s="336"/>
      <c r="NCA28" s="449"/>
      <c r="NCC28" s="336"/>
      <c r="NCE28" s="449"/>
      <c r="NCG28" s="336"/>
      <c r="NCI28" s="449"/>
      <c r="NCK28" s="336"/>
      <c r="NCM28" s="449"/>
      <c r="NCO28" s="336"/>
      <c r="NCQ28" s="449"/>
      <c r="NCS28" s="336"/>
      <c r="NCU28" s="449"/>
      <c r="NCW28" s="336"/>
      <c r="NCY28" s="449"/>
      <c r="NDA28" s="336"/>
      <c r="NDC28" s="449"/>
      <c r="NDE28" s="336"/>
      <c r="NDG28" s="449"/>
      <c r="NDI28" s="336"/>
      <c r="NDK28" s="449"/>
      <c r="NDM28" s="336"/>
      <c r="NDO28" s="449"/>
      <c r="NDQ28" s="336"/>
      <c r="NDS28" s="449"/>
      <c r="NDU28" s="336"/>
      <c r="NDW28" s="449"/>
      <c r="NDY28" s="336"/>
      <c r="NEA28" s="449"/>
      <c r="NEC28" s="336"/>
      <c r="NEE28" s="449"/>
      <c r="NEG28" s="336"/>
      <c r="NEI28" s="449"/>
      <c r="NEK28" s="336"/>
      <c r="NEM28" s="449"/>
      <c r="NEO28" s="336"/>
      <c r="NEQ28" s="449"/>
      <c r="NES28" s="336"/>
      <c r="NEU28" s="449"/>
      <c r="NEW28" s="336"/>
      <c r="NEY28" s="449"/>
      <c r="NFA28" s="336"/>
      <c r="NFC28" s="449"/>
      <c r="NFE28" s="336"/>
      <c r="NFG28" s="449"/>
      <c r="NFI28" s="336"/>
      <c r="NFK28" s="449"/>
      <c r="NFM28" s="336"/>
      <c r="NFO28" s="449"/>
      <c r="NFQ28" s="336"/>
      <c r="NFS28" s="449"/>
      <c r="NFU28" s="336"/>
      <c r="NFW28" s="449"/>
      <c r="NFY28" s="336"/>
      <c r="NGA28" s="449"/>
      <c r="NGC28" s="336"/>
      <c r="NGE28" s="449"/>
      <c r="NGG28" s="336"/>
      <c r="NGI28" s="449"/>
      <c r="NGK28" s="336"/>
      <c r="NGM28" s="449"/>
      <c r="NGO28" s="336"/>
      <c r="NGQ28" s="449"/>
      <c r="NGS28" s="336"/>
      <c r="NGU28" s="449"/>
      <c r="NGW28" s="336"/>
      <c r="NGY28" s="449"/>
      <c r="NHA28" s="336"/>
      <c r="NHC28" s="449"/>
      <c r="NHE28" s="336"/>
      <c r="NHG28" s="449"/>
      <c r="NHI28" s="336"/>
      <c r="NHK28" s="449"/>
      <c r="NHM28" s="336"/>
      <c r="NHO28" s="449"/>
      <c r="NHQ28" s="336"/>
      <c r="NHS28" s="449"/>
      <c r="NHU28" s="336"/>
      <c r="NHW28" s="449"/>
      <c r="NHY28" s="336"/>
      <c r="NIA28" s="449"/>
      <c r="NIC28" s="336"/>
      <c r="NIE28" s="449"/>
      <c r="NIG28" s="336"/>
      <c r="NII28" s="449"/>
      <c r="NIK28" s="336"/>
      <c r="NIM28" s="449"/>
      <c r="NIO28" s="336"/>
      <c r="NIQ28" s="449"/>
      <c r="NIS28" s="336"/>
      <c r="NIU28" s="449"/>
      <c r="NIW28" s="336"/>
      <c r="NIY28" s="449"/>
      <c r="NJA28" s="336"/>
      <c r="NJC28" s="449"/>
      <c r="NJE28" s="336"/>
      <c r="NJG28" s="449"/>
      <c r="NJI28" s="336"/>
      <c r="NJK28" s="449"/>
      <c r="NJM28" s="336"/>
      <c r="NJO28" s="449"/>
      <c r="NJQ28" s="336"/>
      <c r="NJS28" s="449"/>
      <c r="NJU28" s="336"/>
      <c r="NJW28" s="449"/>
      <c r="NJY28" s="336"/>
      <c r="NKA28" s="449"/>
      <c r="NKC28" s="336"/>
      <c r="NKE28" s="449"/>
      <c r="NKG28" s="336"/>
      <c r="NKI28" s="449"/>
      <c r="NKK28" s="336"/>
      <c r="NKM28" s="449"/>
      <c r="NKO28" s="336"/>
      <c r="NKQ28" s="449"/>
      <c r="NKS28" s="336"/>
      <c r="NKU28" s="449"/>
      <c r="NKW28" s="336"/>
      <c r="NKY28" s="449"/>
      <c r="NLA28" s="336"/>
      <c r="NLC28" s="449"/>
      <c r="NLE28" s="336"/>
      <c r="NLG28" s="449"/>
      <c r="NLI28" s="336"/>
      <c r="NLK28" s="449"/>
      <c r="NLM28" s="336"/>
      <c r="NLO28" s="449"/>
      <c r="NLQ28" s="336"/>
      <c r="NLS28" s="449"/>
      <c r="NLU28" s="336"/>
      <c r="NLW28" s="449"/>
      <c r="NLY28" s="336"/>
      <c r="NMA28" s="449"/>
      <c r="NMC28" s="336"/>
      <c r="NME28" s="449"/>
      <c r="NMG28" s="336"/>
      <c r="NMI28" s="449"/>
      <c r="NMK28" s="336"/>
      <c r="NMM28" s="449"/>
      <c r="NMO28" s="336"/>
      <c r="NMQ28" s="449"/>
      <c r="NMS28" s="336"/>
      <c r="NMU28" s="449"/>
      <c r="NMW28" s="336"/>
      <c r="NMY28" s="449"/>
      <c r="NNA28" s="336"/>
      <c r="NNC28" s="449"/>
      <c r="NNE28" s="336"/>
      <c r="NNG28" s="449"/>
      <c r="NNI28" s="336"/>
      <c r="NNK28" s="449"/>
      <c r="NNM28" s="336"/>
      <c r="NNO28" s="449"/>
      <c r="NNQ28" s="336"/>
      <c r="NNS28" s="449"/>
      <c r="NNU28" s="336"/>
      <c r="NNW28" s="449"/>
      <c r="NNY28" s="336"/>
      <c r="NOA28" s="449"/>
      <c r="NOC28" s="336"/>
      <c r="NOE28" s="449"/>
      <c r="NOG28" s="336"/>
      <c r="NOI28" s="449"/>
      <c r="NOK28" s="336"/>
      <c r="NOM28" s="449"/>
      <c r="NOO28" s="336"/>
      <c r="NOQ28" s="449"/>
      <c r="NOS28" s="336"/>
      <c r="NOU28" s="449"/>
      <c r="NOW28" s="336"/>
      <c r="NOY28" s="449"/>
      <c r="NPA28" s="336"/>
      <c r="NPC28" s="449"/>
      <c r="NPE28" s="336"/>
      <c r="NPG28" s="449"/>
      <c r="NPI28" s="336"/>
      <c r="NPK28" s="449"/>
      <c r="NPM28" s="336"/>
      <c r="NPO28" s="449"/>
      <c r="NPQ28" s="336"/>
      <c r="NPS28" s="449"/>
      <c r="NPU28" s="336"/>
      <c r="NPW28" s="449"/>
      <c r="NPY28" s="336"/>
      <c r="NQA28" s="449"/>
      <c r="NQC28" s="336"/>
      <c r="NQE28" s="449"/>
      <c r="NQG28" s="336"/>
      <c r="NQI28" s="449"/>
      <c r="NQK28" s="336"/>
      <c r="NQM28" s="449"/>
      <c r="NQO28" s="336"/>
      <c r="NQQ28" s="449"/>
      <c r="NQS28" s="336"/>
      <c r="NQU28" s="449"/>
      <c r="NQW28" s="336"/>
      <c r="NQY28" s="449"/>
      <c r="NRA28" s="336"/>
      <c r="NRC28" s="449"/>
      <c r="NRE28" s="336"/>
      <c r="NRG28" s="449"/>
      <c r="NRI28" s="336"/>
      <c r="NRK28" s="449"/>
      <c r="NRM28" s="336"/>
      <c r="NRO28" s="449"/>
      <c r="NRQ28" s="336"/>
      <c r="NRS28" s="449"/>
      <c r="NRU28" s="336"/>
      <c r="NRW28" s="449"/>
      <c r="NRY28" s="336"/>
      <c r="NSA28" s="449"/>
      <c r="NSC28" s="336"/>
      <c r="NSE28" s="449"/>
      <c r="NSG28" s="336"/>
      <c r="NSI28" s="449"/>
      <c r="NSK28" s="336"/>
      <c r="NSM28" s="449"/>
      <c r="NSO28" s="336"/>
      <c r="NSQ28" s="449"/>
      <c r="NSS28" s="336"/>
      <c r="NSU28" s="449"/>
      <c r="NSW28" s="336"/>
      <c r="NSY28" s="449"/>
      <c r="NTA28" s="336"/>
      <c r="NTC28" s="449"/>
      <c r="NTE28" s="336"/>
      <c r="NTG28" s="449"/>
      <c r="NTI28" s="336"/>
      <c r="NTK28" s="449"/>
      <c r="NTM28" s="336"/>
      <c r="NTO28" s="449"/>
      <c r="NTQ28" s="336"/>
      <c r="NTS28" s="449"/>
      <c r="NTU28" s="336"/>
      <c r="NTW28" s="449"/>
      <c r="NTY28" s="336"/>
      <c r="NUA28" s="449"/>
      <c r="NUC28" s="336"/>
      <c r="NUE28" s="449"/>
      <c r="NUG28" s="336"/>
      <c r="NUI28" s="449"/>
      <c r="NUK28" s="336"/>
      <c r="NUM28" s="449"/>
      <c r="NUO28" s="336"/>
      <c r="NUQ28" s="449"/>
      <c r="NUS28" s="336"/>
      <c r="NUU28" s="449"/>
      <c r="NUW28" s="336"/>
      <c r="NUY28" s="449"/>
      <c r="NVA28" s="336"/>
      <c r="NVC28" s="449"/>
      <c r="NVE28" s="336"/>
      <c r="NVG28" s="449"/>
      <c r="NVI28" s="336"/>
      <c r="NVK28" s="449"/>
      <c r="NVM28" s="336"/>
      <c r="NVO28" s="449"/>
      <c r="NVQ28" s="336"/>
      <c r="NVS28" s="449"/>
      <c r="NVU28" s="336"/>
      <c r="NVW28" s="449"/>
      <c r="NVY28" s="336"/>
      <c r="NWA28" s="449"/>
      <c r="NWC28" s="336"/>
      <c r="NWE28" s="449"/>
      <c r="NWG28" s="336"/>
      <c r="NWI28" s="449"/>
      <c r="NWK28" s="336"/>
      <c r="NWM28" s="449"/>
      <c r="NWO28" s="336"/>
      <c r="NWQ28" s="449"/>
      <c r="NWS28" s="336"/>
      <c r="NWU28" s="449"/>
      <c r="NWW28" s="336"/>
      <c r="NWY28" s="449"/>
      <c r="NXA28" s="336"/>
      <c r="NXC28" s="449"/>
      <c r="NXE28" s="336"/>
      <c r="NXG28" s="449"/>
      <c r="NXI28" s="336"/>
      <c r="NXK28" s="449"/>
      <c r="NXM28" s="336"/>
      <c r="NXO28" s="449"/>
      <c r="NXQ28" s="336"/>
      <c r="NXS28" s="449"/>
      <c r="NXU28" s="336"/>
      <c r="NXW28" s="449"/>
      <c r="NXY28" s="336"/>
      <c r="NYA28" s="449"/>
      <c r="NYC28" s="336"/>
      <c r="NYE28" s="449"/>
      <c r="NYG28" s="336"/>
      <c r="NYI28" s="449"/>
      <c r="NYK28" s="336"/>
      <c r="NYM28" s="449"/>
      <c r="NYO28" s="336"/>
      <c r="NYQ28" s="449"/>
      <c r="NYS28" s="336"/>
      <c r="NYU28" s="449"/>
      <c r="NYW28" s="336"/>
      <c r="NYY28" s="449"/>
      <c r="NZA28" s="336"/>
      <c r="NZC28" s="449"/>
      <c r="NZE28" s="336"/>
      <c r="NZG28" s="449"/>
      <c r="NZI28" s="336"/>
      <c r="NZK28" s="449"/>
      <c r="NZM28" s="336"/>
      <c r="NZO28" s="449"/>
      <c r="NZQ28" s="336"/>
      <c r="NZS28" s="449"/>
      <c r="NZU28" s="336"/>
      <c r="NZW28" s="449"/>
      <c r="NZY28" s="336"/>
      <c r="OAA28" s="449"/>
      <c r="OAC28" s="336"/>
      <c r="OAE28" s="449"/>
      <c r="OAG28" s="336"/>
      <c r="OAI28" s="449"/>
      <c r="OAK28" s="336"/>
      <c r="OAM28" s="449"/>
      <c r="OAO28" s="336"/>
      <c r="OAQ28" s="449"/>
      <c r="OAS28" s="336"/>
      <c r="OAU28" s="449"/>
      <c r="OAW28" s="336"/>
      <c r="OAY28" s="449"/>
      <c r="OBA28" s="336"/>
      <c r="OBC28" s="449"/>
      <c r="OBE28" s="336"/>
      <c r="OBG28" s="449"/>
      <c r="OBI28" s="336"/>
      <c r="OBK28" s="449"/>
      <c r="OBM28" s="336"/>
      <c r="OBO28" s="449"/>
      <c r="OBQ28" s="336"/>
      <c r="OBS28" s="449"/>
      <c r="OBU28" s="336"/>
      <c r="OBW28" s="449"/>
      <c r="OBY28" s="336"/>
      <c r="OCA28" s="449"/>
      <c r="OCC28" s="336"/>
      <c r="OCE28" s="449"/>
      <c r="OCG28" s="336"/>
      <c r="OCI28" s="449"/>
      <c r="OCK28" s="336"/>
      <c r="OCM28" s="449"/>
      <c r="OCO28" s="336"/>
      <c r="OCQ28" s="449"/>
      <c r="OCS28" s="336"/>
      <c r="OCU28" s="449"/>
      <c r="OCW28" s="336"/>
      <c r="OCY28" s="449"/>
      <c r="ODA28" s="336"/>
      <c r="ODC28" s="449"/>
      <c r="ODE28" s="336"/>
      <c r="ODG28" s="449"/>
      <c r="ODI28" s="336"/>
      <c r="ODK28" s="449"/>
      <c r="ODM28" s="336"/>
      <c r="ODO28" s="449"/>
      <c r="ODQ28" s="336"/>
      <c r="ODS28" s="449"/>
      <c r="ODU28" s="336"/>
      <c r="ODW28" s="449"/>
      <c r="ODY28" s="336"/>
      <c r="OEA28" s="449"/>
      <c r="OEC28" s="336"/>
      <c r="OEE28" s="449"/>
      <c r="OEG28" s="336"/>
      <c r="OEI28" s="449"/>
      <c r="OEK28" s="336"/>
      <c r="OEM28" s="449"/>
      <c r="OEO28" s="336"/>
      <c r="OEQ28" s="449"/>
      <c r="OES28" s="336"/>
      <c r="OEU28" s="449"/>
      <c r="OEW28" s="336"/>
      <c r="OEY28" s="449"/>
      <c r="OFA28" s="336"/>
      <c r="OFC28" s="449"/>
      <c r="OFE28" s="336"/>
      <c r="OFG28" s="449"/>
      <c r="OFI28" s="336"/>
      <c r="OFK28" s="449"/>
      <c r="OFM28" s="336"/>
      <c r="OFO28" s="449"/>
      <c r="OFQ28" s="336"/>
      <c r="OFS28" s="449"/>
      <c r="OFU28" s="336"/>
      <c r="OFW28" s="449"/>
      <c r="OFY28" s="336"/>
      <c r="OGA28" s="449"/>
      <c r="OGC28" s="336"/>
      <c r="OGE28" s="449"/>
      <c r="OGG28" s="336"/>
      <c r="OGI28" s="449"/>
      <c r="OGK28" s="336"/>
      <c r="OGM28" s="449"/>
      <c r="OGO28" s="336"/>
      <c r="OGQ28" s="449"/>
      <c r="OGS28" s="336"/>
      <c r="OGU28" s="449"/>
      <c r="OGW28" s="336"/>
      <c r="OGY28" s="449"/>
      <c r="OHA28" s="336"/>
      <c r="OHC28" s="449"/>
      <c r="OHE28" s="336"/>
      <c r="OHG28" s="449"/>
      <c r="OHI28" s="336"/>
      <c r="OHK28" s="449"/>
      <c r="OHM28" s="336"/>
      <c r="OHO28" s="449"/>
      <c r="OHQ28" s="336"/>
      <c r="OHS28" s="449"/>
      <c r="OHU28" s="336"/>
      <c r="OHW28" s="449"/>
      <c r="OHY28" s="336"/>
      <c r="OIA28" s="449"/>
      <c r="OIC28" s="336"/>
      <c r="OIE28" s="449"/>
      <c r="OIG28" s="336"/>
      <c r="OII28" s="449"/>
      <c r="OIK28" s="336"/>
      <c r="OIM28" s="449"/>
      <c r="OIO28" s="336"/>
      <c r="OIQ28" s="449"/>
      <c r="OIS28" s="336"/>
      <c r="OIU28" s="449"/>
      <c r="OIW28" s="336"/>
      <c r="OIY28" s="449"/>
      <c r="OJA28" s="336"/>
      <c r="OJC28" s="449"/>
      <c r="OJE28" s="336"/>
      <c r="OJG28" s="449"/>
      <c r="OJI28" s="336"/>
      <c r="OJK28" s="449"/>
      <c r="OJM28" s="336"/>
      <c r="OJO28" s="449"/>
      <c r="OJQ28" s="336"/>
      <c r="OJS28" s="449"/>
      <c r="OJU28" s="336"/>
      <c r="OJW28" s="449"/>
      <c r="OJY28" s="336"/>
      <c r="OKA28" s="449"/>
      <c r="OKC28" s="336"/>
      <c r="OKE28" s="449"/>
      <c r="OKG28" s="336"/>
      <c r="OKI28" s="449"/>
      <c r="OKK28" s="336"/>
      <c r="OKM28" s="449"/>
      <c r="OKO28" s="336"/>
      <c r="OKQ28" s="449"/>
      <c r="OKS28" s="336"/>
      <c r="OKU28" s="449"/>
      <c r="OKW28" s="336"/>
      <c r="OKY28" s="449"/>
      <c r="OLA28" s="336"/>
      <c r="OLC28" s="449"/>
      <c r="OLE28" s="336"/>
      <c r="OLG28" s="449"/>
      <c r="OLI28" s="336"/>
      <c r="OLK28" s="449"/>
      <c r="OLM28" s="336"/>
      <c r="OLO28" s="449"/>
      <c r="OLQ28" s="336"/>
      <c r="OLS28" s="449"/>
      <c r="OLU28" s="336"/>
      <c r="OLW28" s="449"/>
      <c r="OLY28" s="336"/>
      <c r="OMA28" s="449"/>
      <c r="OMC28" s="336"/>
      <c r="OME28" s="449"/>
      <c r="OMG28" s="336"/>
      <c r="OMI28" s="449"/>
      <c r="OMK28" s="336"/>
      <c r="OMM28" s="449"/>
      <c r="OMO28" s="336"/>
      <c r="OMQ28" s="449"/>
      <c r="OMS28" s="336"/>
      <c r="OMU28" s="449"/>
      <c r="OMW28" s="336"/>
      <c r="OMY28" s="449"/>
      <c r="ONA28" s="336"/>
      <c r="ONC28" s="449"/>
      <c r="ONE28" s="336"/>
      <c r="ONG28" s="449"/>
      <c r="ONI28" s="336"/>
      <c r="ONK28" s="449"/>
      <c r="ONM28" s="336"/>
      <c r="ONO28" s="449"/>
      <c r="ONQ28" s="336"/>
      <c r="ONS28" s="449"/>
      <c r="ONU28" s="336"/>
      <c r="ONW28" s="449"/>
      <c r="ONY28" s="336"/>
      <c r="OOA28" s="449"/>
      <c r="OOC28" s="336"/>
      <c r="OOE28" s="449"/>
      <c r="OOG28" s="336"/>
      <c r="OOI28" s="449"/>
      <c r="OOK28" s="336"/>
      <c r="OOM28" s="449"/>
      <c r="OOO28" s="336"/>
      <c r="OOQ28" s="449"/>
      <c r="OOS28" s="336"/>
      <c r="OOU28" s="449"/>
      <c r="OOW28" s="336"/>
      <c r="OOY28" s="449"/>
      <c r="OPA28" s="336"/>
      <c r="OPC28" s="449"/>
      <c r="OPE28" s="336"/>
      <c r="OPG28" s="449"/>
      <c r="OPI28" s="336"/>
      <c r="OPK28" s="449"/>
      <c r="OPM28" s="336"/>
      <c r="OPO28" s="449"/>
      <c r="OPQ28" s="336"/>
      <c r="OPS28" s="449"/>
      <c r="OPU28" s="336"/>
      <c r="OPW28" s="449"/>
      <c r="OPY28" s="336"/>
      <c r="OQA28" s="449"/>
      <c r="OQC28" s="336"/>
      <c r="OQE28" s="449"/>
      <c r="OQG28" s="336"/>
      <c r="OQI28" s="449"/>
      <c r="OQK28" s="336"/>
      <c r="OQM28" s="449"/>
      <c r="OQO28" s="336"/>
      <c r="OQQ28" s="449"/>
      <c r="OQS28" s="336"/>
      <c r="OQU28" s="449"/>
      <c r="OQW28" s="336"/>
      <c r="OQY28" s="449"/>
      <c r="ORA28" s="336"/>
      <c r="ORC28" s="449"/>
      <c r="ORE28" s="336"/>
      <c r="ORG28" s="449"/>
      <c r="ORI28" s="336"/>
      <c r="ORK28" s="449"/>
      <c r="ORM28" s="336"/>
      <c r="ORO28" s="449"/>
      <c r="ORQ28" s="336"/>
      <c r="ORS28" s="449"/>
      <c r="ORU28" s="336"/>
      <c r="ORW28" s="449"/>
      <c r="ORY28" s="336"/>
      <c r="OSA28" s="449"/>
      <c r="OSC28" s="336"/>
      <c r="OSE28" s="449"/>
      <c r="OSG28" s="336"/>
      <c r="OSI28" s="449"/>
      <c r="OSK28" s="336"/>
      <c r="OSM28" s="449"/>
      <c r="OSO28" s="336"/>
      <c r="OSQ28" s="449"/>
      <c r="OSS28" s="336"/>
      <c r="OSU28" s="449"/>
      <c r="OSW28" s="336"/>
      <c r="OSY28" s="449"/>
      <c r="OTA28" s="336"/>
      <c r="OTC28" s="449"/>
      <c r="OTE28" s="336"/>
      <c r="OTG28" s="449"/>
      <c r="OTI28" s="336"/>
      <c r="OTK28" s="449"/>
      <c r="OTM28" s="336"/>
      <c r="OTO28" s="449"/>
      <c r="OTQ28" s="336"/>
      <c r="OTS28" s="449"/>
      <c r="OTU28" s="336"/>
      <c r="OTW28" s="449"/>
      <c r="OTY28" s="336"/>
      <c r="OUA28" s="449"/>
      <c r="OUC28" s="336"/>
      <c r="OUE28" s="449"/>
      <c r="OUG28" s="336"/>
      <c r="OUI28" s="449"/>
      <c r="OUK28" s="336"/>
      <c r="OUM28" s="449"/>
      <c r="OUO28" s="336"/>
      <c r="OUQ28" s="449"/>
      <c r="OUS28" s="336"/>
      <c r="OUU28" s="449"/>
      <c r="OUW28" s="336"/>
      <c r="OUY28" s="449"/>
      <c r="OVA28" s="336"/>
      <c r="OVC28" s="449"/>
      <c r="OVE28" s="336"/>
      <c r="OVG28" s="449"/>
      <c r="OVI28" s="336"/>
      <c r="OVK28" s="449"/>
      <c r="OVM28" s="336"/>
      <c r="OVO28" s="449"/>
      <c r="OVQ28" s="336"/>
      <c r="OVS28" s="449"/>
      <c r="OVU28" s="336"/>
      <c r="OVW28" s="449"/>
      <c r="OVY28" s="336"/>
      <c r="OWA28" s="449"/>
      <c r="OWC28" s="336"/>
      <c r="OWE28" s="449"/>
      <c r="OWG28" s="336"/>
      <c r="OWI28" s="449"/>
      <c r="OWK28" s="336"/>
      <c r="OWM28" s="449"/>
      <c r="OWO28" s="336"/>
      <c r="OWQ28" s="449"/>
      <c r="OWS28" s="336"/>
      <c r="OWU28" s="449"/>
      <c r="OWW28" s="336"/>
      <c r="OWY28" s="449"/>
      <c r="OXA28" s="336"/>
      <c r="OXC28" s="449"/>
      <c r="OXE28" s="336"/>
      <c r="OXG28" s="449"/>
      <c r="OXI28" s="336"/>
      <c r="OXK28" s="449"/>
      <c r="OXM28" s="336"/>
      <c r="OXO28" s="449"/>
      <c r="OXQ28" s="336"/>
      <c r="OXS28" s="449"/>
      <c r="OXU28" s="336"/>
      <c r="OXW28" s="449"/>
      <c r="OXY28" s="336"/>
      <c r="OYA28" s="449"/>
      <c r="OYC28" s="336"/>
      <c r="OYE28" s="449"/>
      <c r="OYG28" s="336"/>
      <c r="OYI28" s="449"/>
      <c r="OYK28" s="336"/>
      <c r="OYM28" s="449"/>
      <c r="OYO28" s="336"/>
      <c r="OYQ28" s="449"/>
      <c r="OYS28" s="336"/>
      <c r="OYU28" s="449"/>
      <c r="OYW28" s="336"/>
      <c r="OYY28" s="449"/>
      <c r="OZA28" s="336"/>
      <c r="OZC28" s="449"/>
      <c r="OZE28" s="336"/>
      <c r="OZG28" s="449"/>
      <c r="OZI28" s="336"/>
      <c r="OZK28" s="449"/>
      <c r="OZM28" s="336"/>
      <c r="OZO28" s="449"/>
      <c r="OZQ28" s="336"/>
      <c r="OZS28" s="449"/>
      <c r="OZU28" s="336"/>
      <c r="OZW28" s="449"/>
      <c r="OZY28" s="336"/>
      <c r="PAA28" s="449"/>
      <c r="PAC28" s="336"/>
      <c r="PAE28" s="449"/>
      <c r="PAG28" s="336"/>
      <c r="PAI28" s="449"/>
      <c r="PAK28" s="336"/>
      <c r="PAM28" s="449"/>
      <c r="PAO28" s="336"/>
      <c r="PAQ28" s="449"/>
      <c r="PAS28" s="336"/>
      <c r="PAU28" s="449"/>
      <c r="PAW28" s="336"/>
      <c r="PAY28" s="449"/>
      <c r="PBA28" s="336"/>
      <c r="PBC28" s="449"/>
      <c r="PBE28" s="336"/>
      <c r="PBG28" s="449"/>
      <c r="PBI28" s="336"/>
      <c r="PBK28" s="449"/>
      <c r="PBM28" s="336"/>
      <c r="PBO28" s="449"/>
      <c r="PBQ28" s="336"/>
      <c r="PBS28" s="449"/>
      <c r="PBU28" s="336"/>
      <c r="PBW28" s="449"/>
      <c r="PBY28" s="336"/>
      <c r="PCA28" s="449"/>
      <c r="PCC28" s="336"/>
      <c r="PCE28" s="449"/>
      <c r="PCG28" s="336"/>
      <c r="PCI28" s="449"/>
      <c r="PCK28" s="336"/>
      <c r="PCM28" s="449"/>
      <c r="PCO28" s="336"/>
      <c r="PCQ28" s="449"/>
      <c r="PCS28" s="336"/>
      <c r="PCU28" s="449"/>
      <c r="PCW28" s="336"/>
      <c r="PCY28" s="449"/>
      <c r="PDA28" s="336"/>
      <c r="PDC28" s="449"/>
      <c r="PDE28" s="336"/>
      <c r="PDG28" s="449"/>
      <c r="PDI28" s="336"/>
      <c r="PDK28" s="449"/>
      <c r="PDM28" s="336"/>
      <c r="PDO28" s="449"/>
      <c r="PDQ28" s="336"/>
      <c r="PDS28" s="449"/>
      <c r="PDU28" s="336"/>
      <c r="PDW28" s="449"/>
      <c r="PDY28" s="336"/>
      <c r="PEA28" s="449"/>
      <c r="PEC28" s="336"/>
      <c r="PEE28" s="449"/>
      <c r="PEG28" s="336"/>
      <c r="PEI28" s="449"/>
      <c r="PEK28" s="336"/>
      <c r="PEM28" s="449"/>
      <c r="PEO28" s="336"/>
      <c r="PEQ28" s="449"/>
      <c r="PES28" s="336"/>
      <c r="PEU28" s="449"/>
      <c r="PEW28" s="336"/>
      <c r="PEY28" s="449"/>
      <c r="PFA28" s="336"/>
      <c r="PFC28" s="449"/>
      <c r="PFE28" s="336"/>
      <c r="PFG28" s="449"/>
      <c r="PFI28" s="336"/>
      <c r="PFK28" s="449"/>
      <c r="PFM28" s="336"/>
      <c r="PFO28" s="449"/>
      <c r="PFQ28" s="336"/>
      <c r="PFS28" s="449"/>
      <c r="PFU28" s="336"/>
      <c r="PFW28" s="449"/>
      <c r="PFY28" s="336"/>
      <c r="PGA28" s="449"/>
      <c r="PGC28" s="336"/>
      <c r="PGE28" s="449"/>
      <c r="PGG28" s="336"/>
      <c r="PGI28" s="449"/>
      <c r="PGK28" s="336"/>
      <c r="PGM28" s="449"/>
      <c r="PGO28" s="336"/>
      <c r="PGQ28" s="449"/>
      <c r="PGS28" s="336"/>
      <c r="PGU28" s="449"/>
      <c r="PGW28" s="336"/>
      <c r="PGY28" s="449"/>
      <c r="PHA28" s="336"/>
      <c r="PHC28" s="449"/>
      <c r="PHE28" s="336"/>
      <c r="PHG28" s="449"/>
      <c r="PHI28" s="336"/>
      <c r="PHK28" s="449"/>
      <c r="PHM28" s="336"/>
      <c r="PHO28" s="449"/>
      <c r="PHQ28" s="336"/>
      <c r="PHS28" s="449"/>
      <c r="PHU28" s="336"/>
      <c r="PHW28" s="449"/>
      <c r="PHY28" s="336"/>
      <c r="PIA28" s="449"/>
      <c r="PIC28" s="336"/>
      <c r="PIE28" s="449"/>
      <c r="PIG28" s="336"/>
      <c r="PII28" s="449"/>
      <c r="PIK28" s="336"/>
      <c r="PIM28" s="449"/>
      <c r="PIO28" s="336"/>
      <c r="PIQ28" s="449"/>
      <c r="PIS28" s="336"/>
      <c r="PIU28" s="449"/>
      <c r="PIW28" s="336"/>
      <c r="PIY28" s="449"/>
      <c r="PJA28" s="336"/>
      <c r="PJC28" s="449"/>
      <c r="PJE28" s="336"/>
      <c r="PJG28" s="449"/>
      <c r="PJI28" s="336"/>
      <c r="PJK28" s="449"/>
      <c r="PJM28" s="336"/>
      <c r="PJO28" s="449"/>
      <c r="PJQ28" s="336"/>
      <c r="PJS28" s="449"/>
      <c r="PJU28" s="336"/>
      <c r="PJW28" s="449"/>
      <c r="PJY28" s="336"/>
      <c r="PKA28" s="449"/>
      <c r="PKC28" s="336"/>
      <c r="PKE28" s="449"/>
      <c r="PKG28" s="336"/>
      <c r="PKI28" s="449"/>
      <c r="PKK28" s="336"/>
      <c r="PKM28" s="449"/>
      <c r="PKO28" s="336"/>
      <c r="PKQ28" s="449"/>
      <c r="PKS28" s="336"/>
      <c r="PKU28" s="449"/>
      <c r="PKW28" s="336"/>
      <c r="PKY28" s="449"/>
      <c r="PLA28" s="336"/>
      <c r="PLC28" s="449"/>
      <c r="PLE28" s="336"/>
      <c r="PLG28" s="449"/>
      <c r="PLI28" s="336"/>
      <c r="PLK28" s="449"/>
      <c r="PLM28" s="336"/>
      <c r="PLO28" s="449"/>
      <c r="PLQ28" s="336"/>
      <c r="PLS28" s="449"/>
      <c r="PLU28" s="336"/>
      <c r="PLW28" s="449"/>
      <c r="PLY28" s="336"/>
      <c r="PMA28" s="449"/>
      <c r="PMC28" s="336"/>
      <c r="PME28" s="449"/>
      <c r="PMG28" s="336"/>
      <c r="PMI28" s="449"/>
      <c r="PMK28" s="336"/>
      <c r="PMM28" s="449"/>
      <c r="PMO28" s="336"/>
      <c r="PMQ28" s="449"/>
      <c r="PMS28" s="336"/>
      <c r="PMU28" s="449"/>
      <c r="PMW28" s="336"/>
      <c r="PMY28" s="449"/>
      <c r="PNA28" s="336"/>
      <c r="PNC28" s="449"/>
      <c r="PNE28" s="336"/>
      <c r="PNG28" s="449"/>
      <c r="PNI28" s="336"/>
      <c r="PNK28" s="449"/>
      <c r="PNM28" s="336"/>
      <c r="PNO28" s="449"/>
      <c r="PNQ28" s="336"/>
      <c r="PNS28" s="449"/>
      <c r="PNU28" s="336"/>
      <c r="PNW28" s="449"/>
      <c r="PNY28" s="336"/>
      <c r="POA28" s="449"/>
      <c r="POC28" s="336"/>
      <c r="POE28" s="449"/>
      <c r="POG28" s="336"/>
      <c r="POI28" s="449"/>
      <c r="POK28" s="336"/>
      <c r="POM28" s="449"/>
      <c r="POO28" s="336"/>
      <c r="POQ28" s="449"/>
      <c r="POS28" s="336"/>
      <c r="POU28" s="449"/>
      <c r="POW28" s="336"/>
      <c r="POY28" s="449"/>
      <c r="PPA28" s="336"/>
      <c r="PPC28" s="449"/>
      <c r="PPE28" s="336"/>
      <c r="PPG28" s="449"/>
      <c r="PPI28" s="336"/>
      <c r="PPK28" s="449"/>
      <c r="PPM28" s="336"/>
      <c r="PPO28" s="449"/>
      <c r="PPQ28" s="336"/>
      <c r="PPS28" s="449"/>
      <c r="PPU28" s="336"/>
      <c r="PPW28" s="449"/>
      <c r="PPY28" s="336"/>
      <c r="PQA28" s="449"/>
      <c r="PQC28" s="336"/>
      <c r="PQE28" s="449"/>
      <c r="PQG28" s="336"/>
      <c r="PQI28" s="449"/>
      <c r="PQK28" s="336"/>
      <c r="PQM28" s="449"/>
      <c r="PQO28" s="336"/>
      <c r="PQQ28" s="449"/>
      <c r="PQS28" s="336"/>
      <c r="PQU28" s="449"/>
      <c r="PQW28" s="336"/>
      <c r="PQY28" s="449"/>
      <c r="PRA28" s="336"/>
      <c r="PRC28" s="449"/>
      <c r="PRE28" s="336"/>
      <c r="PRG28" s="449"/>
      <c r="PRI28" s="336"/>
      <c r="PRK28" s="449"/>
      <c r="PRM28" s="336"/>
      <c r="PRO28" s="449"/>
      <c r="PRQ28" s="336"/>
      <c r="PRS28" s="449"/>
      <c r="PRU28" s="336"/>
      <c r="PRW28" s="449"/>
      <c r="PRY28" s="336"/>
      <c r="PSA28" s="449"/>
      <c r="PSC28" s="336"/>
      <c r="PSE28" s="449"/>
      <c r="PSG28" s="336"/>
      <c r="PSI28" s="449"/>
      <c r="PSK28" s="336"/>
      <c r="PSM28" s="449"/>
      <c r="PSO28" s="336"/>
      <c r="PSQ28" s="449"/>
      <c r="PSS28" s="336"/>
      <c r="PSU28" s="449"/>
      <c r="PSW28" s="336"/>
      <c r="PSY28" s="449"/>
      <c r="PTA28" s="336"/>
      <c r="PTC28" s="449"/>
      <c r="PTE28" s="336"/>
      <c r="PTG28" s="449"/>
      <c r="PTI28" s="336"/>
      <c r="PTK28" s="449"/>
      <c r="PTM28" s="336"/>
      <c r="PTO28" s="449"/>
      <c r="PTQ28" s="336"/>
      <c r="PTS28" s="449"/>
      <c r="PTU28" s="336"/>
      <c r="PTW28" s="449"/>
      <c r="PTY28" s="336"/>
      <c r="PUA28" s="449"/>
      <c r="PUC28" s="336"/>
      <c r="PUE28" s="449"/>
      <c r="PUG28" s="336"/>
      <c r="PUI28" s="449"/>
      <c r="PUK28" s="336"/>
      <c r="PUM28" s="449"/>
      <c r="PUO28" s="336"/>
      <c r="PUQ28" s="449"/>
      <c r="PUS28" s="336"/>
      <c r="PUU28" s="449"/>
      <c r="PUW28" s="336"/>
      <c r="PUY28" s="449"/>
      <c r="PVA28" s="336"/>
      <c r="PVC28" s="449"/>
      <c r="PVE28" s="336"/>
      <c r="PVG28" s="449"/>
      <c r="PVI28" s="336"/>
      <c r="PVK28" s="449"/>
      <c r="PVM28" s="336"/>
      <c r="PVO28" s="449"/>
      <c r="PVQ28" s="336"/>
      <c r="PVS28" s="449"/>
      <c r="PVU28" s="336"/>
      <c r="PVW28" s="449"/>
      <c r="PVY28" s="336"/>
      <c r="PWA28" s="449"/>
      <c r="PWC28" s="336"/>
      <c r="PWE28" s="449"/>
      <c r="PWG28" s="336"/>
      <c r="PWI28" s="449"/>
      <c r="PWK28" s="336"/>
      <c r="PWM28" s="449"/>
      <c r="PWO28" s="336"/>
      <c r="PWQ28" s="449"/>
      <c r="PWS28" s="336"/>
      <c r="PWU28" s="449"/>
      <c r="PWW28" s="336"/>
      <c r="PWY28" s="449"/>
      <c r="PXA28" s="336"/>
      <c r="PXC28" s="449"/>
      <c r="PXE28" s="336"/>
      <c r="PXG28" s="449"/>
      <c r="PXI28" s="336"/>
      <c r="PXK28" s="449"/>
      <c r="PXM28" s="336"/>
      <c r="PXO28" s="449"/>
      <c r="PXQ28" s="336"/>
      <c r="PXS28" s="449"/>
      <c r="PXU28" s="336"/>
      <c r="PXW28" s="449"/>
      <c r="PXY28" s="336"/>
      <c r="PYA28" s="449"/>
      <c r="PYC28" s="336"/>
      <c r="PYE28" s="449"/>
      <c r="PYG28" s="336"/>
      <c r="PYI28" s="449"/>
      <c r="PYK28" s="336"/>
      <c r="PYM28" s="449"/>
      <c r="PYO28" s="336"/>
      <c r="PYQ28" s="449"/>
      <c r="PYS28" s="336"/>
      <c r="PYU28" s="449"/>
      <c r="PYW28" s="336"/>
      <c r="PYY28" s="449"/>
      <c r="PZA28" s="336"/>
      <c r="PZC28" s="449"/>
      <c r="PZE28" s="336"/>
      <c r="PZG28" s="449"/>
      <c r="PZI28" s="336"/>
      <c r="PZK28" s="449"/>
      <c r="PZM28" s="336"/>
      <c r="PZO28" s="449"/>
      <c r="PZQ28" s="336"/>
      <c r="PZS28" s="449"/>
      <c r="PZU28" s="336"/>
      <c r="PZW28" s="449"/>
      <c r="PZY28" s="336"/>
      <c r="QAA28" s="449"/>
      <c r="QAC28" s="336"/>
      <c r="QAE28" s="449"/>
      <c r="QAG28" s="336"/>
      <c r="QAI28" s="449"/>
      <c r="QAK28" s="336"/>
      <c r="QAM28" s="449"/>
      <c r="QAO28" s="336"/>
      <c r="QAQ28" s="449"/>
      <c r="QAS28" s="336"/>
      <c r="QAU28" s="449"/>
      <c r="QAW28" s="336"/>
      <c r="QAY28" s="449"/>
      <c r="QBA28" s="336"/>
      <c r="QBC28" s="449"/>
      <c r="QBE28" s="336"/>
      <c r="QBG28" s="449"/>
      <c r="QBI28" s="336"/>
      <c r="QBK28" s="449"/>
      <c r="QBM28" s="336"/>
      <c r="QBO28" s="449"/>
      <c r="QBQ28" s="336"/>
      <c r="QBS28" s="449"/>
      <c r="QBU28" s="336"/>
      <c r="QBW28" s="449"/>
      <c r="QBY28" s="336"/>
      <c r="QCA28" s="449"/>
      <c r="QCC28" s="336"/>
      <c r="QCE28" s="449"/>
      <c r="QCG28" s="336"/>
      <c r="QCI28" s="449"/>
      <c r="QCK28" s="336"/>
      <c r="QCM28" s="449"/>
      <c r="QCO28" s="336"/>
      <c r="QCQ28" s="449"/>
      <c r="QCS28" s="336"/>
      <c r="QCU28" s="449"/>
      <c r="QCW28" s="336"/>
      <c r="QCY28" s="449"/>
      <c r="QDA28" s="336"/>
      <c r="QDC28" s="449"/>
      <c r="QDE28" s="336"/>
      <c r="QDG28" s="449"/>
      <c r="QDI28" s="336"/>
      <c r="QDK28" s="449"/>
      <c r="QDM28" s="336"/>
      <c r="QDO28" s="449"/>
      <c r="QDQ28" s="336"/>
      <c r="QDS28" s="449"/>
      <c r="QDU28" s="336"/>
      <c r="QDW28" s="449"/>
      <c r="QDY28" s="336"/>
      <c r="QEA28" s="449"/>
      <c r="QEC28" s="336"/>
      <c r="QEE28" s="449"/>
      <c r="QEG28" s="336"/>
      <c r="QEI28" s="449"/>
      <c r="QEK28" s="336"/>
      <c r="QEM28" s="449"/>
      <c r="QEO28" s="336"/>
      <c r="QEQ28" s="449"/>
      <c r="QES28" s="336"/>
      <c r="QEU28" s="449"/>
      <c r="QEW28" s="336"/>
      <c r="QEY28" s="449"/>
      <c r="QFA28" s="336"/>
      <c r="QFC28" s="449"/>
      <c r="QFE28" s="336"/>
      <c r="QFG28" s="449"/>
      <c r="QFI28" s="336"/>
      <c r="QFK28" s="449"/>
      <c r="QFM28" s="336"/>
      <c r="QFO28" s="449"/>
      <c r="QFQ28" s="336"/>
      <c r="QFS28" s="449"/>
      <c r="QFU28" s="336"/>
      <c r="QFW28" s="449"/>
      <c r="QFY28" s="336"/>
      <c r="QGA28" s="449"/>
      <c r="QGC28" s="336"/>
      <c r="QGE28" s="449"/>
      <c r="QGG28" s="336"/>
      <c r="QGI28" s="449"/>
      <c r="QGK28" s="336"/>
      <c r="QGM28" s="449"/>
      <c r="QGO28" s="336"/>
      <c r="QGQ28" s="449"/>
      <c r="QGS28" s="336"/>
      <c r="QGU28" s="449"/>
      <c r="QGW28" s="336"/>
      <c r="QGY28" s="449"/>
      <c r="QHA28" s="336"/>
      <c r="QHC28" s="449"/>
      <c r="QHE28" s="336"/>
      <c r="QHG28" s="449"/>
      <c r="QHI28" s="336"/>
      <c r="QHK28" s="449"/>
      <c r="QHM28" s="336"/>
      <c r="QHO28" s="449"/>
      <c r="QHQ28" s="336"/>
      <c r="QHS28" s="449"/>
      <c r="QHU28" s="336"/>
      <c r="QHW28" s="449"/>
      <c r="QHY28" s="336"/>
      <c r="QIA28" s="449"/>
      <c r="QIC28" s="336"/>
      <c r="QIE28" s="449"/>
      <c r="QIG28" s="336"/>
      <c r="QII28" s="449"/>
      <c r="QIK28" s="336"/>
      <c r="QIM28" s="449"/>
      <c r="QIO28" s="336"/>
      <c r="QIQ28" s="449"/>
      <c r="QIS28" s="336"/>
      <c r="QIU28" s="449"/>
      <c r="QIW28" s="336"/>
      <c r="QIY28" s="449"/>
      <c r="QJA28" s="336"/>
      <c r="QJC28" s="449"/>
      <c r="QJE28" s="336"/>
      <c r="QJG28" s="449"/>
      <c r="QJI28" s="336"/>
      <c r="QJK28" s="449"/>
      <c r="QJM28" s="336"/>
      <c r="QJO28" s="449"/>
      <c r="QJQ28" s="336"/>
      <c r="QJS28" s="449"/>
      <c r="QJU28" s="336"/>
      <c r="QJW28" s="449"/>
      <c r="QJY28" s="336"/>
      <c r="QKA28" s="449"/>
      <c r="QKC28" s="336"/>
      <c r="QKE28" s="449"/>
      <c r="QKG28" s="336"/>
      <c r="QKI28" s="449"/>
      <c r="QKK28" s="336"/>
      <c r="QKM28" s="449"/>
      <c r="QKO28" s="336"/>
      <c r="QKQ28" s="449"/>
      <c r="QKS28" s="336"/>
      <c r="QKU28" s="449"/>
      <c r="QKW28" s="336"/>
      <c r="QKY28" s="449"/>
      <c r="QLA28" s="336"/>
      <c r="QLC28" s="449"/>
      <c r="QLE28" s="336"/>
      <c r="QLG28" s="449"/>
      <c r="QLI28" s="336"/>
      <c r="QLK28" s="449"/>
      <c r="QLM28" s="336"/>
      <c r="QLO28" s="449"/>
      <c r="QLQ28" s="336"/>
      <c r="QLS28" s="449"/>
      <c r="QLU28" s="336"/>
      <c r="QLW28" s="449"/>
      <c r="QLY28" s="336"/>
      <c r="QMA28" s="449"/>
      <c r="QMC28" s="336"/>
      <c r="QME28" s="449"/>
      <c r="QMG28" s="336"/>
      <c r="QMI28" s="449"/>
      <c r="QMK28" s="336"/>
      <c r="QMM28" s="449"/>
      <c r="QMO28" s="336"/>
      <c r="QMQ28" s="449"/>
      <c r="QMS28" s="336"/>
      <c r="QMU28" s="449"/>
      <c r="QMW28" s="336"/>
      <c r="QMY28" s="449"/>
      <c r="QNA28" s="336"/>
      <c r="QNC28" s="449"/>
      <c r="QNE28" s="336"/>
      <c r="QNG28" s="449"/>
      <c r="QNI28" s="336"/>
      <c r="QNK28" s="449"/>
      <c r="QNM28" s="336"/>
      <c r="QNO28" s="449"/>
      <c r="QNQ28" s="336"/>
      <c r="QNS28" s="449"/>
      <c r="QNU28" s="336"/>
      <c r="QNW28" s="449"/>
      <c r="QNY28" s="336"/>
      <c r="QOA28" s="449"/>
      <c r="QOC28" s="336"/>
      <c r="QOE28" s="449"/>
      <c r="QOG28" s="336"/>
      <c r="QOI28" s="449"/>
      <c r="QOK28" s="336"/>
      <c r="QOM28" s="449"/>
      <c r="QOO28" s="336"/>
      <c r="QOQ28" s="449"/>
      <c r="QOS28" s="336"/>
      <c r="QOU28" s="449"/>
      <c r="QOW28" s="336"/>
      <c r="QOY28" s="449"/>
      <c r="QPA28" s="336"/>
      <c r="QPC28" s="449"/>
      <c r="QPE28" s="336"/>
      <c r="QPG28" s="449"/>
      <c r="QPI28" s="336"/>
      <c r="QPK28" s="449"/>
      <c r="QPM28" s="336"/>
      <c r="QPO28" s="449"/>
      <c r="QPQ28" s="336"/>
      <c r="QPS28" s="449"/>
      <c r="QPU28" s="336"/>
      <c r="QPW28" s="449"/>
      <c r="QPY28" s="336"/>
      <c r="QQA28" s="449"/>
      <c r="QQC28" s="336"/>
      <c r="QQE28" s="449"/>
      <c r="QQG28" s="336"/>
      <c r="QQI28" s="449"/>
      <c r="QQK28" s="336"/>
      <c r="QQM28" s="449"/>
      <c r="QQO28" s="336"/>
      <c r="QQQ28" s="449"/>
      <c r="QQS28" s="336"/>
      <c r="QQU28" s="449"/>
      <c r="QQW28" s="336"/>
      <c r="QQY28" s="449"/>
      <c r="QRA28" s="336"/>
      <c r="QRC28" s="449"/>
      <c r="QRE28" s="336"/>
      <c r="QRG28" s="449"/>
      <c r="QRI28" s="336"/>
      <c r="QRK28" s="449"/>
      <c r="QRM28" s="336"/>
      <c r="QRO28" s="449"/>
      <c r="QRQ28" s="336"/>
      <c r="QRS28" s="449"/>
      <c r="QRU28" s="336"/>
      <c r="QRW28" s="449"/>
      <c r="QRY28" s="336"/>
      <c r="QSA28" s="449"/>
      <c r="QSC28" s="336"/>
      <c r="QSE28" s="449"/>
      <c r="QSG28" s="336"/>
      <c r="QSI28" s="449"/>
      <c r="QSK28" s="336"/>
      <c r="QSM28" s="449"/>
      <c r="QSO28" s="336"/>
      <c r="QSQ28" s="449"/>
      <c r="QSS28" s="336"/>
      <c r="QSU28" s="449"/>
      <c r="QSW28" s="336"/>
      <c r="QSY28" s="449"/>
      <c r="QTA28" s="336"/>
      <c r="QTC28" s="449"/>
      <c r="QTE28" s="336"/>
      <c r="QTG28" s="449"/>
      <c r="QTI28" s="336"/>
      <c r="QTK28" s="449"/>
      <c r="QTM28" s="336"/>
      <c r="QTO28" s="449"/>
      <c r="QTQ28" s="336"/>
      <c r="QTS28" s="449"/>
      <c r="QTU28" s="336"/>
      <c r="QTW28" s="449"/>
      <c r="QTY28" s="336"/>
      <c r="QUA28" s="449"/>
      <c r="QUC28" s="336"/>
      <c r="QUE28" s="449"/>
      <c r="QUG28" s="336"/>
      <c r="QUI28" s="449"/>
      <c r="QUK28" s="336"/>
      <c r="QUM28" s="449"/>
      <c r="QUO28" s="336"/>
      <c r="QUQ28" s="449"/>
      <c r="QUS28" s="336"/>
      <c r="QUU28" s="449"/>
      <c r="QUW28" s="336"/>
      <c r="QUY28" s="449"/>
      <c r="QVA28" s="336"/>
      <c r="QVC28" s="449"/>
      <c r="QVE28" s="336"/>
      <c r="QVG28" s="449"/>
      <c r="QVI28" s="336"/>
      <c r="QVK28" s="449"/>
      <c r="QVM28" s="336"/>
      <c r="QVO28" s="449"/>
      <c r="QVQ28" s="336"/>
      <c r="QVS28" s="449"/>
      <c r="QVU28" s="336"/>
      <c r="QVW28" s="449"/>
      <c r="QVY28" s="336"/>
      <c r="QWA28" s="449"/>
      <c r="QWC28" s="336"/>
      <c r="QWE28" s="449"/>
      <c r="QWG28" s="336"/>
      <c r="QWI28" s="449"/>
      <c r="QWK28" s="336"/>
      <c r="QWM28" s="449"/>
      <c r="QWO28" s="336"/>
      <c r="QWQ28" s="449"/>
      <c r="QWS28" s="336"/>
      <c r="QWU28" s="449"/>
      <c r="QWW28" s="336"/>
      <c r="QWY28" s="449"/>
      <c r="QXA28" s="336"/>
      <c r="QXC28" s="449"/>
      <c r="QXE28" s="336"/>
      <c r="QXG28" s="449"/>
      <c r="QXI28" s="336"/>
      <c r="QXK28" s="449"/>
      <c r="QXM28" s="336"/>
      <c r="QXO28" s="449"/>
      <c r="QXQ28" s="336"/>
      <c r="QXS28" s="449"/>
      <c r="QXU28" s="336"/>
      <c r="QXW28" s="449"/>
      <c r="QXY28" s="336"/>
      <c r="QYA28" s="449"/>
      <c r="QYC28" s="336"/>
      <c r="QYE28" s="449"/>
      <c r="QYG28" s="336"/>
      <c r="QYI28" s="449"/>
      <c r="QYK28" s="336"/>
      <c r="QYM28" s="449"/>
      <c r="QYO28" s="336"/>
      <c r="QYQ28" s="449"/>
      <c r="QYS28" s="336"/>
      <c r="QYU28" s="449"/>
      <c r="QYW28" s="336"/>
      <c r="QYY28" s="449"/>
      <c r="QZA28" s="336"/>
      <c r="QZC28" s="449"/>
      <c r="QZE28" s="336"/>
      <c r="QZG28" s="449"/>
      <c r="QZI28" s="336"/>
      <c r="QZK28" s="449"/>
      <c r="QZM28" s="336"/>
      <c r="QZO28" s="449"/>
      <c r="QZQ28" s="336"/>
      <c r="QZS28" s="449"/>
      <c r="QZU28" s="336"/>
      <c r="QZW28" s="449"/>
      <c r="QZY28" s="336"/>
      <c r="RAA28" s="449"/>
      <c r="RAC28" s="336"/>
      <c r="RAE28" s="449"/>
      <c r="RAG28" s="336"/>
      <c r="RAI28" s="449"/>
      <c r="RAK28" s="336"/>
      <c r="RAM28" s="449"/>
      <c r="RAO28" s="336"/>
      <c r="RAQ28" s="449"/>
      <c r="RAS28" s="336"/>
      <c r="RAU28" s="449"/>
      <c r="RAW28" s="336"/>
      <c r="RAY28" s="449"/>
      <c r="RBA28" s="336"/>
      <c r="RBC28" s="449"/>
      <c r="RBE28" s="336"/>
      <c r="RBG28" s="449"/>
      <c r="RBI28" s="336"/>
      <c r="RBK28" s="449"/>
      <c r="RBM28" s="336"/>
      <c r="RBO28" s="449"/>
      <c r="RBQ28" s="336"/>
      <c r="RBS28" s="449"/>
      <c r="RBU28" s="336"/>
      <c r="RBW28" s="449"/>
      <c r="RBY28" s="336"/>
      <c r="RCA28" s="449"/>
      <c r="RCC28" s="336"/>
      <c r="RCE28" s="449"/>
      <c r="RCG28" s="336"/>
      <c r="RCI28" s="449"/>
      <c r="RCK28" s="336"/>
      <c r="RCM28" s="449"/>
      <c r="RCO28" s="336"/>
      <c r="RCQ28" s="449"/>
      <c r="RCS28" s="336"/>
      <c r="RCU28" s="449"/>
      <c r="RCW28" s="336"/>
      <c r="RCY28" s="449"/>
      <c r="RDA28" s="336"/>
      <c r="RDC28" s="449"/>
      <c r="RDE28" s="336"/>
      <c r="RDG28" s="449"/>
      <c r="RDI28" s="336"/>
      <c r="RDK28" s="449"/>
      <c r="RDM28" s="336"/>
      <c r="RDO28" s="449"/>
      <c r="RDQ28" s="336"/>
      <c r="RDS28" s="449"/>
      <c r="RDU28" s="336"/>
      <c r="RDW28" s="449"/>
      <c r="RDY28" s="336"/>
      <c r="REA28" s="449"/>
      <c r="REC28" s="336"/>
      <c r="REE28" s="449"/>
      <c r="REG28" s="336"/>
      <c r="REI28" s="449"/>
      <c r="REK28" s="336"/>
      <c r="REM28" s="449"/>
      <c r="REO28" s="336"/>
      <c r="REQ28" s="449"/>
      <c r="RES28" s="336"/>
      <c r="REU28" s="449"/>
      <c r="REW28" s="336"/>
      <c r="REY28" s="449"/>
      <c r="RFA28" s="336"/>
      <c r="RFC28" s="449"/>
      <c r="RFE28" s="336"/>
      <c r="RFG28" s="449"/>
      <c r="RFI28" s="336"/>
      <c r="RFK28" s="449"/>
      <c r="RFM28" s="336"/>
      <c r="RFO28" s="449"/>
      <c r="RFQ28" s="336"/>
      <c r="RFS28" s="449"/>
      <c r="RFU28" s="336"/>
      <c r="RFW28" s="449"/>
      <c r="RFY28" s="336"/>
      <c r="RGA28" s="449"/>
      <c r="RGC28" s="336"/>
      <c r="RGE28" s="449"/>
      <c r="RGG28" s="336"/>
      <c r="RGI28" s="449"/>
      <c r="RGK28" s="336"/>
      <c r="RGM28" s="449"/>
      <c r="RGO28" s="336"/>
      <c r="RGQ28" s="449"/>
      <c r="RGS28" s="336"/>
      <c r="RGU28" s="449"/>
      <c r="RGW28" s="336"/>
      <c r="RGY28" s="449"/>
      <c r="RHA28" s="336"/>
      <c r="RHC28" s="449"/>
      <c r="RHE28" s="336"/>
      <c r="RHG28" s="449"/>
      <c r="RHI28" s="336"/>
      <c r="RHK28" s="449"/>
      <c r="RHM28" s="336"/>
      <c r="RHO28" s="449"/>
      <c r="RHQ28" s="336"/>
      <c r="RHS28" s="449"/>
      <c r="RHU28" s="336"/>
      <c r="RHW28" s="449"/>
      <c r="RHY28" s="336"/>
      <c r="RIA28" s="449"/>
      <c r="RIC28" s="336"/>
      <c r="RIE28" s="449"/>
      <c r="RIG28" s="336"/>
      <c r="RII28" s="449"/>
      <c r="RIK28" s="336"/>
      <c r="RIM28" s="449"/>
      <c r="RIO28" s="336"/>
      <c r="RIQ28" s="449"/>
      <c r="RIS28" s="336"/>
      <c r="RIU28" s="449"/>
      <c r="RIW28" s="336"/>
      <c r="RIY28" s="449"/>
      <c r="RJA28" s="336"/>
      <c r="RJC28" s="449"/>
      <c r="RJE28" s="336"/>
      <c r="RJG28" s="449"/>
      <c r="RJI28" s="336"/>
      <c r="RJK28" s="449"/>
      <c r="RJM28" s="336"/>
      <c r="RJO28" s="449"/>
      <c r="RJQ28" s="336"/>
      <c r="RJS28" s="449"/>
      <c r="RJU28" s="336"/>
      <c r="RJW28" s="449"/>
      <c r="RJY28" s="336"/>
      <c r="RKA28" s="449"/>
      <c r="RKC28" s="336"/>
      <c r="RKE28" s="449"/>
      <c r="RKG28" s="336"/>
      <c r="RKI28" s="449"/>
      <c r="RKK28" s="336"/>
      <c r="RKM28" s="449"/>
      <c r="RKO28" s="336"/>
      <c r="RKQ28" s="449"/>
      <c r="RKS28" s="336"/>
      <c r="RKU28" s="449"/>
      <c r="RKW28" s="336"/>
      <c r="RKY28" s="449"/>
      <c r="RLA28" s="336"/>
      <c r="RLC28" s="449"/>
      <c r="RLE28" s="336"/>
      <c r="RLG28" s="449"/>
      <c r="RLI28" s="336"/>
      <c r="RLK28" s="449"/>
      <c r="RLM28" s="336"/>
      <c r="RLO28" s="449"/>
      <c r="RLQ28" s="336"/>
      <c r="RLS28" s="449"/>
      <c r="RLU28" s="336"/>
      <c r="RLW28" s="449"/>
      <c r="RLY28" s="336"/>
      <c r="RMA28" s="449"/>
      <c r="RMC28" s="336"/>
      <c r="RME28" s="449"/>
      <c r="RMG28" s="336"/>
      <c r="RMI28" s="449"/>
      <c r="RMK28" s="336"/>
      <c r="RMM28" s="449"/>
      <c r="RMO28" s="336"/>
      <c r="RMQ28" s="449"/>
      <c r="RMS28" s="336"/>
      <c r="RMU28" s="449"/>
      <c r="RMW28" s="336"/>
      <c r="RMY28" s="449"/>
      <c r="RNA28" s="336"/>
      <c r="RNC28" s="449"/>
      <c r="RNE28" s="336"/>
      <c r="RNG28" s="449"/>
      <c r="RNI28" s="336"/>
      <c r="RNK28" s="449"/>
      <c r="RNM28" s="336"/>
      <c r="RNO28" s="449"/>
      <c r="RNQ28" s="336"/>
      <c r="RNS28" s="449"/>
      <c r="RNU28" s="336"/>
      <c r="RNW28" s="449"/>
      <c r="RNY28" s="336"/>
      <c r="ROA28" s="449"/>
      <c r="ROC28" s="336"/>
      <c r="ROE28" s="449"/>
      <c r="ROG28" s="336"/>
      <c r="ROI28" s="449"/>
      <c r="ROK28" s="336"/>
      <c r="ROM28" s="449"/>
      <c r="ROO28" s="336"/>
      <c r="ROQ28" s="449"/>
      <c r="ROS28" s="336"/>
      <c r="ROU28" s="449"/>
      <c r="ROW28" s="336"/>
      <c r="ROY28" s="449"/>
      <c r="RPA28" s="336"/>
      <c r="RPC28" s="449"/>
      <c r="RPE28" s="336"/>
      <c r="RPG28" s="449"/>
      <c r="RPI28" s="336"/>
      <c r="RPK28" s="449"/>
      <c r="RPM28" s="336"/>
      <c r="RPO28" s="449"/>
      <c r="RPQ28" s="336"/>
      <c r="RPS28" s="449"/>
      <c r="RPU28" s="336"/>
      <c r="RPW28" s="449"/>
      <c r="RPY28" s="336"/>
      <c r="RQA28" s="449"/>
      <c r="RQC28" s="336"/>
      <c r="RQE28" s="449"/>
      <c r="RQG28" s="336"/>
      <c r="RQI28" s="449"/>
      <c r="RQK28" s="336"/>
      <c r="RQM28" s="449"/>
      <c r="RQO28" s="336"/>
      <c r="RQQ28" s="449"/>
      <c r="RQS28" s="336"/>
      <c r="RQU28" s="449"/>
      <c r="RQW28" s="336"/>
      <c r="RQY28" s="449"/>
      <c r="RRA28" s="336"/>
      <c r="RRC28" s="449"/>
      <c r="RRE28" s="336"/>
      <c r="RRG28" s="449"/>
      <c r="RRI28" s="336"/>
      <c r="RRK28" s="449"/>
      <c r="RRM28" s="336"/>
      <c r="RRO28" s="449"/>
      <c r="RRQ28" s="336"/>
      <c r="RRS28" s="449"/>
      <c r="RRU28" s="336"/>
      <c r="RRW28" s="449"/>
      <c r="RRY28" s="336"/>
      <c r="RSA28" s="449"/>
      <c r="RSC28" s="336"/>
      <c r="RSE28" s="449"/>
      <c r="RSG28" s="336"/>
      <c r="RSI28" s="449"/>
      <c r="RSK28" s="336"/>
      <c r="RSM28" s="449"/>
      <c r="RSO28" s="336"/>
      <c r="RSQ28" s="449"/>
      <c r="RSS28" s="336"/>
      <c r="RSU28" s="449"/>
      <c r="RSW28" s="336"/>
      <c r="RSY28" s="449"/>
      <c r="RTA28" s="336"/>
      <c r="RTC28" s="449"/>
      <c r="RTE28" s="336"/>
      <c r="RTG28" s="449"/>
      <c r="RTI28" s="336"/>
      <c r="RTK28" s="449"/>
      <c r="RTM28" s="336"/>
      <c r="RTO28" s="449"/>
      <c r="RTQ28" s="336"/>
      <c r="RTS28" s="449"/>
      <c r="RTU28" s="336"/>
      <c r="RTW28" s="449"/>
      <c r="RTY28" s="336"/>
      <c r="RUA28" s="449"/>
      <c r="RUC28" s="336"/>
      <c r="RUE28" s="449"/>
      <c r="RUG28" s="336"/>
      <c r="RUI28" s="449"/>
      <c r="RUK28" s="336"/>
      <c r="RUM28" s="449"/>
      <c r="RUO28" s="336"/>
      <c r="RUQ28" s="449"/>
      <c r="RUS28" s="336"/>
      <c r="RUU28" s="449"/>
      <c r="RUW28" s="336"/>
      <c r="RUY28" s="449"/>
      <c r="RVA28" s="336"/>
      <c r="RVC28" s="449"/>
      <c r="RVE28" s="336"/>
      <c r="RVG28" s="449"/>
      <c r="RVI28" s="336"/>
      <c r="RVK28" s="449"/>
      <c r="RVM28" s="336"/>
      <c r="RVO28" s="449"/>
      <c r="RVQ28" s="336"/>
      <c r="RVS28" s="449"/>
      <c r="RVU28" s="336"/>
      <c r="RVW28" s="449"/>
      <c r="RVY28" s="336"/>
      <c r="RWA28" s="449"/>
      <c r="RWC28" s="336"/>
      <c r="RWE28" s="449"/>
      <c r="RWG28" s="336"/>
      <c r="RWI28" s="449"/>
      <c r="RWK28" s="336"/>
      <c r="RWM28" s="449"/>
      <c r="RWO28" s="336"/>
      <c r="RWQ28" s="449"/>
      <c r="RWS28" s="336"/>
      <c r="RWU28" s="449"/>
      <c r="RWW28" s="336"/>
      <c r="RWY28" s="449"/>
      <c r="RXA28" s="336"/>
      <c r="RXC28" s="449"/>
      <c r="RXE28" s="336"/>
      <c r="RXG28" s="449"/>
      <c r="RXI28" s="336"/>
      <c r="RXK28" s="449"/>
      <c r="RXM28" s="336"/>
      <c r="RXO28" s="449"/>
      <c r="RXQ28" s="336"/>
      <c r="RXS28" s="449"/>
      <c r="RXU28" s="336"/>
      <c r="RXW28" s="449"/>
      <c r="RXY28" s="336"/>
      <c r="RYA28" s="449"/>
      <c r="RYC28" s="336"/>
      <c r="RYE28" s="449"/>
      <c r="RYG28" s="336"/>
      <c r="RYI28" s="449"/>
      <c r="RYK28" s="336"/>
      <c r="RYM28" s="449"/>
      <c r="RYO28" s="336"/>
      <c r="RYQ28" s="449"/>
      <c r="RYS28" s="336"/>
      <c r="RYU28" s="449"/>
      <c r="RYW28" s="336"/>
      <c r="RYY28" s="449"/>
      <c r="RZA28" s="336"/>
      <c r="RZC28" s="449"/>
      <c r="RZE28" s="336"/>
      <c r="RZG28" s="449"/>
      <c r="RZI28" s="336"/>
      <c r="RZK28" s="449"/>
      <c r="RZM28" s="336"/>
      <c r="RZO28" s="449"/>
      <c r="RZQ28" s="336"/>
      <c r="RZS28" s="449"/>
      <c r="RZU28" s="336"/>
      <c r="RZW28" s="449"/>
      <c r="RZY28" s="336"/>
      <c r="SAA28" s="449"/>
      <c r="SAC28" s="336"/>
      <c r="SAE28" s="449"/>
      <c r="SAG28" s="336"/>
      <c r="SAI28" s="449"/>
      <c r="SAK28" s="336"/>
      <c r="SAM28" s="449"/>
      <c r="SAO28" s="336"/>
      <c r="SAQ28" s="449"/>
      <c r="SAS28" s="336"/>
      <c r="SAU28" s="449"/>
      <c r="SAW28" s="336"/>
      <c r="SAY28" s="449"/>
      <c r="SBA28" s="336"/>
      <c r="SBC28" s="449"/>
      <c r="SBE28" s="336"/>
      <c r="SBG28" s="449"/>
      <c r="SBI28" s="336"/>
      <c r="SBK28" s="449"/>
      <c r="SBM28" s="336"/>
      <c r="SBO28" s="449"/>
      <c r="SBQ28" s="336"/>
      <c r="SBS28" s="449"/>
      <c r="SBU28" s="336"/>
      <c r="SBW28" s="449"/>
      <c r="SBY28" s="336"/>
      <c r="SCA28" s="449"/>
      <c r="SCC28" s="336"/>
      <c r="SCE28" s="449"/>
      <c r="SCG28" s="336"/>
      <c r="SCI28" s="449"/>
      <c r="SCK28" s="336"/>
      <c r="SCM28" s="449"/>
      <c r="SCO28" s="336"/>
      <c r="SCQ28" s="449"/>
      <c r="SCS28" s="336"/>
      <c r="SCU28" s="449"/>
      <c r="SCW28" s="336"/>
      <c r="SCY28" s="449"/>
      <c r="SDA28" s="336"/>
      <c r="SDC28" s="449"/>
      <c r="SDE28" s="336"/>
      <c r="SDG28" s="449"/>
      <c r="SDI28" s="336"/>
      <c r="SDK28" s="449"/>
      <c r="SDM28" s="336"/>
      <c r="SDO28" s="449"/>
      <c r="SDQ28" s="336"/>
      <c r="SDS28" s="449"/>
      <c r="SDU28" s="336"/>
      <c r="SDW28" s="449"/>
      <c r="SDY28" s="336"/>
      <c r="SEA28" s="449"/>
      <c r="SEC28" s="336"/>
      <c r="SEE28" s="449"/>
      <c r="SEG28" s="336"/>
      <c r="SEI28" s="449"/>
      <c r="SEK28" s="336"/>
      <c r="SEM28" s="449"/>
      <c r="SEO28" s="336"/>
      <c r="SEQ28" s="449"/>
      <c r="SES28" s="336"/>
      <c r="SEU28" s="449"/>
      <c r="SEW28" s="336"/>
      <c r="SEY28" s="449"/>
      <c r="SFA28" s="336"/>
      <c r="SFC28" s="449"/>
      <c r="SFE28" s="336"/>
      <c r="SFG28" s="449"/>
      <c r="SFI28" s="336"/>
      <c r="SFK28" s="449"/>
      <c r="SFM28" s="336"/>
      <c r="SFO28" s="449"/>
      <c r="SFQ28" s="336"/>
      <c r="SFS28" s="449"/>
      <c r="SFU28" s="336"/>
      <c r="SFW28" s="449"/>
      <c r="SFY28" s="336"/>
      <c r="SGA28" s="449"/>
      <c r="SGC28" s="336"/>
      <c r="SGE28" s="449"/>
      <c r="SGG28" s="336"/>
      <c r="SGI28" s="449"/>
      <c r="SGK28" s="336"/>
      <c r="SGM28" s="449"/>
      <c r="SGO28" s="336"/>
      <c r="SGQ28" s="449"/>
      <c r="SGS28" s="336"/>
      <c r="SGU28" s="449"/>
      <c r="SGW28" s="336"/>
      <c r="SGY28" s="449"/>
      <c r="SHA28" s="336"/>
      <c r="SHC28" s="449"/>
      <c r="SHE28" s="336"/>
      <c r="SHG28" s="449"/>
      <c r="SHI28" s="336"/>
      <c r="SHK28" s="449"/>
      <c r="SHM28" s="336"/>
      <c r="SHO28" s="449"/>
      <c r="SHQ28" s="336"/>
      <c r="SHS28" s="449"/>
      <c r="SHU28" s="336"/>
      <c r="SHW28" s="449"/>
      <c r="SHY28" s="336"/>
      <c r="SIA28" s="449"/>
      <c r="SIC28" s="336"/>
      <c r="SIE28" s="449"/>
      <c r="SIG28" s="336"/>
      <c r="SII28" s="449"/>
      <c r="SIK28" s="336"/>
      <c r="SIM28" s="449"/>
      <c r="SIO28" s="336"/>
      <c r="SIQ28" s="449"/>
      <c r="SIS28" s="336"/>
      <c r="SIU28" s="449"/>
      <c r="SIW28" s="336"/>
      <c r="SIY28" s="449"/>
      <c r="SJA28" s="336"/>
      <c r="SJC28" s="449"/>
      <c r="SJE28" s="336"/>
      <c r="SJG28" s="449"/>
      <c r="SJI28" s="336"/>
      <c r="SJK28" s="449"/>
      <c r="SJM28" s="336"/>
      <c r="SJO28" s="449"/>
      <c r="SJQ28" s="336"/>
      <c r="SJS28" s="449"/>
      <c r="SJU28" s="336"/>
      <c r="SJW28" s="449"/>
      <c r="SJY28" s="336"/>
      <c r="SKA28" s="449"/>
      <c r="SKC28" s="336"/>
      <c r="SKE28" s="449"/>
      <c r="SKG28" s="336"/>
      <c r="SKI28" s="449"/>
      <c r="SKK28" s="336"/>
      <c r="SKM28" s="449"/>
      <c r="SKO28" s="336"/>
      <c r="SKQ28" s="449"/>
      <c r="SKS28" s="336"/>
      <c r="SKU28" s="449"/>
      <c r="SKW28" s="336"/>
      <c r="SKY28" s="449"/>
      <c r="SLA28" s="336"/>
      <c r="SLC28" s="449"/>
      <c r="SLE28" s="336"/>
      <c r="SLG28" s="449"/>
      <c r="SLI28" s="336"/>
      <c r="SLK28" s="449"/>
      <c r="SLM28" s="336"/>
      <c r="SLO28" s="449"/>
      <c r="SLQ28" s="336"/>
      <c r="SLS28" s="449"/>
      <c r="SLU28" s="336"/>
      <c r="SLW28" s="449"/>
      <c r="SLY28" s="336"/>
      <c r="SMA28" s="449"/>
      <c r="SMC28" s="336"/>
      <c r="SME28" s="449"/>
      <c r="SMG28" s="336"/>
      <c r="SMI28" s="449"/>
      <c r="SMK28" s="336"/>
      <c r="SMM28" s="449"/>
      <c r="SMO28" s="336"/>
      <c r="SMQ28" s="449"/>
      <c r="SMS28" s="336"/>
      <c r="SMU28" s="449"/>
      <c r="SMW28" s="336"/>
      <c r="SMY28" s="449"/>
      <c r="SNA28" s="336"/>
      <c r="SNC28" s="449"/>
      <c r="SNE28" s="336"/>
      <c r="SNG28" s="449"/>
      <c r="SNI28" s="336"/>
      <c r="SNK28" s="449"/>
      <c r="SNM28" s="336"/>
      <c r="SNO28" s="449"/>
      <c r="SNQ28" s="336"/>
      <c r="SNS28" s="449"/>
      <c r="SNU28" s="336"/>
      <c r="SNW28" s="449"/>
      <c r="SNY28" s="336"/>
      <c r="SOA28" s="449"/>
      <c r="SOC28" s="336"/>
      <c r="SOE28" s="449"/>
      <c r="SOG28" s="336"/>
      <c r="SOI28" s="449"/>
      <c r="SOK28" s="336"/>
      <c r="SOM28" s="449"/>
      <c r="SOO28" s="336"/>
      <c r="SOQ28" s="449"/>
      <c r="SOS28" s="336"/>
      <c r="SOU28" s="449"/>
      <c r="SOW28" s="336"/>
      <c r="SOY28" s="449"/>
      <c r="SPA28" s="336"/>
      <c r="SPC28" s="449"/>
      <c r="SPE28" s="336"/>
      <c r="SPG28" s="449"/>
      <c r="SPI28" s="336"/>
      <c r="SPK28" s="449"/>
      <c r="SPM28" s="336"/>
      <c r="SPO28" s="449"/>
      <c r="SPQ28" s="336"/>
      <c r="SPS28" s="449"/>
      <c r="SPU28" s="336"/>
      <c r="SPW28" s="449"/>
      <c r="SPY28" s="336"/>
      <c r="SQA28" s="449"/>
      <c r="SQC28" s="336"/>
      <c r="SQE28" s="449"/>
      <c r="SQG28" s="336"/>
      <c r="SQI28" s="449"/>
      <c r="SQK28" s="336"/>
      <c r="SQM28" s="449"/>
      <c r="SQO28" s="336"/>
      <c r="SQQ28" s="449"/>
      <c r="SQS28" s="336"/>
      <c r="SQU28" s="449"/>
      <c r="SQW28" s="336"/>
      <c r="SQY28" s="449"/>
      <c r="SRA28" s="336"/>
      <c r="SRC28" s="449"/>
      <c r="SRE28" s="336"/>
      <c r="SRG28" s="449"/>
      <c r="SRI28" s="336"/>
      <c r="SRK28" s="449"/>
      <c r="SRM28" s="336"/>
      <c r="SRO28" s="449"/>
      <c r="SRQ28" s="336"/>
      <c r="SRS28" s="449"/>
      <c r="SRU28" s="336"/>
      <c r="SRW28" s="449"/>
      <c r="SRY28" s="336"/>
      <c r="SSA28" s="449"/>
      <c r="SSC28" s="336"/>
      <c r="SSE28" s="449"/>
      <c r="SSG28" s="336"/>
      <c r="SSI28" s="449"/>
      <c r="SSK28" s="336"/>
      <c r="SSM28" s="449"/>
      <c r="SSO28" s="336"/>
      <c r="SSQ28" s="449"/>
      <c r="SSS28" s="336"/>
      <c r="SSU28" s="449"/>
      <c r="SSW28" s="336"/>
      <c r="SSY28" s="449"/>
      <c r="STA28" s="336"/>
      <c r="STC28" s="449"/>
      <c r="STE28" s="336"/>
      <c r="STG28" s="449"/>
      <c r="STI28" s="336"/>
      <c r="STK28" s="449"/>
      <c r="STM28" s="336"/>
      <c r="STO28" s="449"/>
      <c r="STQ28" s="336"/>
      <c r="STS28" s="449"/>
      <c r="STU28" s="336"/>
      <c r="STW28" s="449"/>
      <c r="STY28" s="336"/>
      <c r="SUA28" s="449"/>
      <c r="SUC28" s="336"/>
      <c r="SUE28" s="449"/>
      <c r="SUG28" s="336"/>
      <c r="SUI28" s="449"/>
      <c r="SUK28" s="336"/>
      <c r="SUM28" s="449"/>
      <c r="SUO28" s="336"/>
      <c r="SUQ28" s="449"/>
      <c r="SUS28" s="336"/>
      <c r="SUU28" s="449"/>
      <c r="SUW28" s="336"/>
      <c r="SUY28" s="449"/>
      <c r="SVA28" s="336"/>
      <c r="SVC28" s="449"/>
      <c r="SVE28" s="336"/>
      <c r="SVG28" s="449"/>
      <c r="SVI28" s="336"/>
      <c r="SVK28" s="449"/>
      <c r="SVM28" s="336"/>
      <c r="SVO28" s="449"/>
      <c r="SVQ28" s="336"/>
      <c r="SVS28" s="449"/>
      <c r="SVU28" s="336"/>
      <c r="SVW28" s="449"/>
      <c r="SVY28" s="336"/>
      <c r="SWA28" s="449"/>
      <c r="SWC28" s="336"/>
      <c r="SWE28" s="449"/>
      <c r="SWG28" s="336"/>
      <c r="SWI28" s="449"/>
      <c r="SWK28" s="336"/>
      <c r="SWM28" s="449"/>
      <c r="SWO28" s="336"/>
      <c r="SWQ28" s="449"/>
      <c r="SWS28" s="336"/>
      <c r="SWU28" s="449"/>
      <c r="SWW28" s="336"/>
      <c r="SWY28" s="449"/>
      <c r="SXA28" s="336"/>
      <c r="SXC28" s="449"/>
      <c r="SXE28" s="336"/>
      <c r="SXG28" s="449"/>
      <c r="SXI28" s="336"/>
      <c r="SXK28" s="449"/>
      <c r="SXM28" s="336"/>
      <c r="SXO28" s="449"/>
      <c r="SXQ28" s="336"/>
      <c r="SXS28" s="449"/>
      <c r="SXU28" s="336"/>
      <c r="SXW28" s="449"/>
      <c r="SXY28" s="336"/>
      <c r="SYA28" s="449"/>
      <c r="SYC28" s="336"/>
      <c r="SYE28" s="449"/>
      <c r="SYG28" s="336"/>
      <c r="SYI28" s="449"/>
      <c r="SYK28" s="336"/>
      <c r="SYM28" s="449"/>
      <c r="SYO28" s="336"/>
      <c r="SYQ28" s="449"/>
      <c r="SYS28" s="336"/>
      <c r="SYU28" s="449"/>
      <c r="SYW28" s="336"/>
      <c r="SYY28" s="449"/>
      <c r="SZA28" s="336"/>
      <c r="SZC28" s="449"/>
      <c r="SZE28" s="336"/>
      <c r="SZG28" s="449"/>
      <c r="SZI28" s="336"/>
      <c r="SZK28" s="449"/>
      <c r="SZM28" s="336"/>
      <c r="SZO28" s="449"/>
      <c r="SZQ28" s="336"/>
      <c r="SZS28" s="449"/>
      <c r="SZU28" s="336"/>
      <c r="SZW28" s="449"/>
      <c r="SZY28" s="336"/>
      <c r="TAA28" s="449"/>
      <c r="TAC28" s="336"/>
      <c r="TAE28" s="449"/>
      <c r="TAG28" s="336"/>
      <c r="TAI28" s="449"/>
      <c r="TAK28" s="336"/>
      <c r="TAM28" s="449"/>
      <c r="TAO28" s="336"/>
      <c r="TAQ28" s="449"/>
      <c r="TAS28" s="336"/>
      <c r="TAU28" s="449"/>
      <c r="TAW28" s="336"/>
      <c r="TAY28" s="449"/>
      <c r="TBA28" s="336"/>
      <c r="TBC28" s="449"/>
      <c r="TBE28" s="336"/>
      <c r="TBG28" s="449"/>
      <c r="TBI28" s="336"/>
      <c r="TBK28" s="449"/>
      <c r="TBM28" s="336"/>
      <c r="TBO28" s="449"/>
      <c r="TBQ28" s="336"/>
      <c r="TBS28" s="449"/>
      <c r="TBU28" s="336"/>
      <c r="TBW28" s="449"/>
      <c r="TBY28" s="336"/>
      <c r="TCA28" s="449"/>
      <c r="TCC28" s="336"/>
      <c r="TCE28" s="449"/>
      <c r="TCG28" s="336"/>
      <c r="TCI28" s="449"/>
      <c r="TCK28" s="336"/>
      <c r="TCM28" s="449"/>
      <c r="TCO28" s="336"/>
      <c r="TCQ28" s="449"/>
      <c r="TCS28" s="336"/>
      <c r="TCU28" s="449"/>
      <c r="TCW28" s="336"/>
      <c r="TCY28" s="449"/>
      <c r="TDA28" s="336"/>
      <c r="TDC28" s="449"/>
      <c r="TDE28" s="336"/>
      <c r="TDG28" s="449"/>
      <c r="TDI28" s="336"/>
      <c r="TDK28" s="449"/>
      <c r="TDM28" s="336"/>
      <c r="TDO28" s="449"/>
      <c r="TDQ28" s="336"/>
      <c r="TDS28" s="449"/>
      <c r="TDU28" s="336"/>
      <c r="TDW28" s="449"/>
      <c r="TDY28" s="336"/>
      <c r="TEA28" s="449"/>
      <c r="TEC28" s="336"/>
      <c r="TEE28" s="449"/>
      <c r="TEG28" s="336"/>
      <c r="TEI28" s="449"/>
      <c r="TEK28" s="336"/>
      <c r="TEM28" s="449"/>
      <c r="TEO28" s="336"/>
      <c r="TEQ28" s="449"/>
      <c r="TES28" s="336"/>
      <c r="TEU28" s="449"/>
      <c r="TEW28" s="336"/>
      <c r="TEY28" s="449"/>
      <c r="TFA28" s="336"/>
      <c r="TFC28" s="449"/>
      <c r="TFE28" s="336"/>
      <c r="TFG28" s="449"/>
      <c r="TFI28" s="336"/>
      <c r="TFK28" s="449"/>
      <c r="TFM28" s="336"/>
      <c r="TFO28" s="449"/>
      <c r="TFQ28" s="336"/>
      <c r="TFS28" s="449"/>
      <c r="TFU28" s="336"/>
      <c r="TFW28" s="449"/>
      <c r="TFY28" s="336"/>
      <c r="TGA28" s="449"/>
      <c r="TGC28" s="336"/>
      <c r="TGE28" s="449"/>
      <c r="TGG28" s="336"/>
      <c r="TGI28" s="449"/>
      <c r="TGK28" s="336"/>
      <c r="TGM28" s="449"/>
      <c r="TGO28" s="336"/>
      <c r="TGQ28" s="449"/>
      <c r="TGS28" s="336"/>
      <c r="TGU28" s="449"/>
      <c r="TGW28" s="336"/>
      <c r="TGY28" s="449"/>
      <c r="THA28" s="336"/>
      <c r="THC28" s="449"/>
      <c r="THE28" s="336"/>
      <c r="THG28" s="449"/>
      <c r="THI28" s="336"/>
      <c r="THK28" s="449"/>
      <c r="THM28" s="336"/>
      <c r="THO28" s="449"/>
      <c r="THQ28" s="336"/>
      <c r="THS28" s="449"/>
      <c r="THU28" s="336"/>
      <c r="THW28" s="449"/>
      <c r="THY28" s="336"/>
      <c r="TIA28" s="449"/>
      <c r="TIC28" s="336"/>
      <c r="TIE28" s="449"/>
      <c r="TIG28" s="336"/>
      <c r="TII28" s="449"/>
      <c r="TIK28" s="336"/>
      <c r="TIM28" s="449"/>
      <c r="TIO28" s="336"/>
      <c r="TIQ28" s="449"/>
      <c r="TIS28" s="336"/>
      <c r="TIU28" s="449"/>
      <c r="TIW28" s="336"/>
      <c r="TIY28" s="449"/>
      <c r="TJA28" s="336"/>
      <c r="TJC28" s="449"/>
      <c r="TJE28" s="336"/>
      <c r="TJG28" s="449"/>
      <c r="TJI28" s="336"/>
      <c r="TJK28" s="449"/>
      <c r="TJM28" s="336"/>
      <c r="TJO28" s="449"/>
      <c r="TJQ28" s="336"/>
      <c r="TJS28" s="449"/>
      <c r="TJU28" s="336"/>
      <c r="TJW28" s="449"/>
      <c r="TJY28" s="336"/>
      <c r="TKA28" s="449"/>
      <c r="TKC28" s="336"/>
      <c r="TKE28" s="449"/>
      <c r="TKG28" s="336"/>
      <c r="TKI28" s="449"/>
      <c r="TKK28" s="336"/>
      <c r="TKM28" s="449"/>
      <c r="TKO28" s="336"/>
      <c r="TKQ28" s="449"/>
      <c r="TKS28" s="336"/>
      <c r="TKU28" s="449"/>
      <c r="TKW28" s="336"/>
      <c r="TKY28" s="449"/>
      <c r="TLA28" s="336"/>
      <c r="TLC28" s="449"/>
      <c r="TLE28" s="336"/>
      <c r="TLG28" s="449"/>
      <c r="TLI28" s="336"/>
      <c r="TLK28" s="449"/>
      <c r="TLM28" s="336"/>
      <c r="TLO28" s="449"/>
      <c r="TLQ28" s="336"/>
      <c r="TLS28" s="449"/>
      <c r="TLU28" s="336"/>
      <c r="TLW28" s="449"/>
      <c r="TLY28" s="336"/>
      <c r="TMA28" s="449"/>
      <c r="TMC28" s="336"/>
      <c r="TME28" s="449"/>
      <c r="TMG28" s="336"/>
      <c r="TMI28" s="449"/>
      <c r="TMK28" s="336"/>
      <c r="TMM28" s="449"/>
      <c r="TMO28" s="336"/>
      <c r="TMQ28" s="449"/>
      <c r="TMS28" s="336"/>
      <c r="TMU28" s="449"/>
      <c r="TMW28" s="336"/>
      <c r="TMY28" s="449"/>
      <c r="TNA28" s="336"/>
      <c r="TNC28" s="449"/>
      <c r="TNE28" s="336"/>
      <c r="TNG28" s="449"/>
      <c r="TNI28" s="336"/>
      <c r="TNK28" s="449"/>
      <c r="TNM28" s="336"/>
      <c r="TNO28" s="449"/>
      <c r="TNQ28" s="336"/>
      <c r="TNS28" s="449"/>
      <c r="TNU28" s="336"/>
      <c r="TNW28" s="449"/>
      <c r="TNY28" s="336"/>
      <c r="TOA28" s="449"/>
      <c r="TOC28" s="336"/>
      <c r="TOE28" s="449"/>
      <c r="TOG28" s="336"/>
      <c r="TOI28" s="449"/>
      <c r="TOK28" s="336"/>
      <c r="TOM28" s="449"/>
      <c r="TOO28" s="336"/>
      <c r="TOQ28" s="449"/>
      <c r="TOS28" s="336"/>
      <c r="TOU28" s="449"/>
      <c r="TOW28" s="336"/>
      <c r="TOY28" s="449"/>
      <c r="TPA28" s="336"/>
      <c r="TPC28" s="449"/>
      <c r="TPE28" s="336"/>
      <c r="TPG28" s="449"/>
      <c r="TPI28" s="336"/>
      <c r="TPK28" s="449"/>
      <c r="TPM28" s="336"/>
      <c r="TPO28" s="449"/>
      <c r="TPQ28" s="336"/>
      <c r="TPS28" s="449"/>
      <c r="TPU28" s="336"/>
      <c r="TPW28" s="449"/>
      <c r="TPY28" s="336"/>
      <c r="TQA28" s="449"/>
      <c r="TQC28" s="336"/>
      <c r="TQE28" s="449"/>
      <c r="TQG28" s="336"/>
      <c r="TQI28" s="449"/>
      <c r="TQK28" s="336"/>
      <c r="TQM28" s="449"/>
      <c r="TQO28" s="336"/>
      <c r="TQQ28" s="449"/>
      <c r="TQS28" s="336"/>
      <c r="TQU28" s="449"/>
      <c r="TQW28" s="336"/>
      <c r="TQY28" s="449"/>
      <c r="TRA28" s="336"/>
      <c r="TRC28" s="449"/>
      <c r="TRE28" s="336"/>
      <c r="TRG28" s="449"/>
      <c r="TRI28" s="336"/>
      <c r="TRK28" s="449"/>
      <c r="TRM28" s="336"/>
      <c r="TRO28" s="449"/>
      <c r="TRQ28" s="336"/>
      <c r="TRS28" s="449"/>
      <c r="TRU28" s="336"/>
      <c r="TRW28" s="449"/>
      <c r="TRY28" s="336"/>
      <c r="TSA28" s="449"/>
      <c r="TSC28" s="336"/>
      <c r="TSE28" s="449"/>
      <c r="TSG28" s="336"/>
      <c r="TSI28" s="449"/>
      <c r="TSK28" s="336"/>
      <c r="TSM28" s="449"/>
      <c r="TSO28" s="336"/>
      <c r="TSQ28" s="449"/>
      <c r="TSS28" s="336"/>
      <c r="TSU28" s="449"/>
      <c r="TSW28" s="336"/>
      <c r="TSY28" s="449"/>
      <c r="TTA28" s="336"/>
      <c r="TTC28" s="449"/>
      <c r="TTE28" s="336"/>
      <c r="TTG28" s="449"/>
      <c r="TTI28" s="336"/>
      <c r="TTK28" s="449"/>
      <c r="TTM28" s="336"/>
      <c r="TTO28" s="449"/>
      <c r="TTQ28" s="336"/>
      <c r="TTS28" s="449"/>
      <c r="TTU28" s="336"/>
      <c r="TTW28" s="449"/>
      <c r="TTY28" s="336"/>
      <c r="TUA28" s="449"/>
      <c r="TUC28" s="336"/>
      <c r="TUE28" s="449"/>
      <c r="TUG28" s="336"/>
      <c r="TUI28" s="449"/>
      <c r="TUK28" s="336"/>
      <c r="TUM28" s="449"/>
      <c r="TUO28" s="336"/>
      <c r="TUQ28" s="449"/>
      <c r="TUS28" s="336"/>
      <c r="TUU28" s="449"/>
      <c r="TUW28" s="336"/>
      <c r="TUY28" s="449"/>
      <c r="TVA28" s="336"/>
      <c r="TVC28" s="449"/>
      <c r="TVE28" s="336"/>
      <c r="TVG28" s="449"/>
      <c r="TVI28" s="336"/>
      <c r="TVK28" s="449"/>
      <c r="TVM28" s="336"/>
      <c r="TVO28" s="449"/>
      <c r="TVQ28" s="336"/>
      <c r="TVS28" s="449"/>
      <c r="TVU28" s="336"/>
      <c r="TVW28" s="449"/>
      <c r="TVY28" s="336"/>
      <c r="TWA28" s="449"/>
      <c r="TWC28" s="336"/>
      <c r="TWE28" s="449"/>
      <c r="TWG28" s="336"/>
      <c r="TWI28" s="449"/>
      <c r="TWK28" s="336"/>
      <c r="TWM28" s="449"/>
      <c r="TWO28" s="336"/>
      <c r="TWQ28" s="449"/>
      <c r="TWS28" s="336"/>
      <c r="TWU28" s="449"/>
      <c r="TWW28" s="336"/>
      <c r="TWY28" s="449"/>
      <c r="TXA28" s="336"/>
      <c r="TXC28" s="449"/>
      <c r="TXE28" s="336"/>
      <c r="TXG28" s="449"/>
      <c r="TXI28" s="336"/>
      <c r="TXK28" s="449"/>
      <c r="TXM28" s="336"/>
      <c r="TXO28" s="449"/>
      <c r="TXQ28" s="336"/>
      <c r="TXS28" s="449"/>
      <c r="TXU28" s="336"/>
      <c r="TXW28" s="449"/>
      <c r="TXY28" s="336"/>
      <c r="TYA28" s="449"/>
      <c r="TYC28" s="336"/>
      <c r="TYE28" s="449"/>
      <c r="TYG28" s="336"/>
      <c r="TYI28" s="449"/>
      <c r="TYK28" s="336"/>
      <c r="TYM28" s="449"/>
      <c r="TYO28" s="336"/>
      <c r="TYQ28" s="449"/>
      <c r="TYS28" s="336"/>
      <c r="TYU28" s="449"/>
      <c r="TYW28" s="336"/>
      <c r="TYY28" s="449"/>
      <c r="TZA28" s="336"/>
      <c r="TZC28" s="449"/>
      <c r="TZE28" s="336"/>
      <c r="TZG28" s="449"/>
      <c r="TZI28" s="336"/>
      <c r="TZK28" s="449"/>
      <c r="TZM28" s="336"/>
      <c r="TZO28" s="449"/>
      <c r="TZQ28" s="336"/>
      <c r="TZS28" s="449"/>
      <c r="TZU28" s="336"/>
      <c r="TZW28" s="449"/>
      <c r="TZY28" s="336"/>
      <c r="UAA28" s="449"/>
      <c r="UAC28" s="336"/>
      <c r="UAE28" s="449"/>
      <c r="UAG28" s="336"/>
      <c r="UAI28" s="449"/>
      <c r="UAK28" s="336"/>
      <c r="UAM28" s="449"/>
      <c r="UAO28" s="336"/>
      <c r="UAQ28" s="449"/>
      <c r="UAS28" s="336"/>
      <c r="UAU28" s="449"/>
      <c r="UAW28" s="336"/>
      <c r="UAY28" s="449"/>
      <c r="UBA28" s="336"/>
      <c r="UBC28" s="449"/>
      <c r="UBE28" s="336"/>
      <c r="UBG28" s="449"/>
      <c r="UBI28" s="336"/>
      <c r="UBK28" s="449"/>
      <c r="UBM28" s="336"/>
      <c r="UBO28" s="449"/>
      <c r="UBQ28" s="336"/>
      <c r="UBS28" s="449"/>
      <c r="UBU28" s="336"/>
      <c r="UBW28" s="449"/>
      <c r="UBY28" s="336"/>
      <c r="UCA28" s="449"/>
      <c r="UCC28" s="336"/>
      <c r="UCE28" s="449"/>
      <c r="UCG28" s="336"/>
      <c r="UCI28" s="449"/>
      <c r="UCK28" s="336"/>
      <c r="UCM28" s="449"/>
      <c r="UCO28" s="336"/>
      <c r="UCQ28" s="449"/>
      <c r="UCS28" s="336"/>
      <c r="UCU28" s="449"/>
      <c r="UCW28" s="336"/>
      <c r="UCY28" s="449"/>
      <c r="UDA28" s="336"/>
      <c r="UDC28" s="449"/>
      <c r="UDE28" s="336"/>
      <c r="UDG28" s="449"/>
      <c r="UDI28" s="336"/>
      <c r="UDK28" s="449"/>
      <c r="UDM28" s="336"/>
      <c r="UDO28" s="449"/>
      <c r="UDQ28" s="336"/>
      <c r="UDS28" s="449"/>
      <c r="UDU28" s="336"/>
      <c r="UDW28" s="449"/>
      <c r="UDY28" s="336"/>
      <c r="UEA28" s="449"/>
      <c r="UEC28" s="336"/>
      <c r="UEE28" s="449"/>
      <c r="UEG28" s="336"/>
      <c r="UEI28" s="449"/>
      <c r="UEK28" s="336"/>
      <c r="UEM28" s="449"/>
      <c r="UEO28" s="336"/>
      <c r="UEQ28" s="449"/>
      <c r="UES28" s="336"/>
      <c r="UEU28" s="449"/>
      <c r="UEW28" s="336"/>
      <c r="UEY28" s="449"/>
      <c r="UFA28" s="336"/>
      <c r="UFC28" s="449"/>
      <c r="UFE28" s="336"/>
      <c r="UFG28" s="449"/>
      <c r="UFI28" s="336"/>
      <c r="UFK28" s="449"/>
      <c r="UFM28" s="336"/>
      <c r="UFO28" s="449"/>
      <c r="UFQ28" s="336"/>
      <c r="UFS28" s="449"/>
      <c r="UFU28" s="336"/>
      <c r="UFW28" s="449"/>
      <c r="UFY28" s="336"/>
      <c r="UGA28" s="449"/>
      <c r="UGC28" s="336"/>
      <c r="UGE28" s="449"/>
      <c r="UGG28" s="336"/>
      <c r="UGI28" s="449"/>
      <c r="UGK28" s="336"/>
      <c r="UGM28" s="449"/>
      <c r="UGO28" s="336"/>
      <c r="UGQ28" s="449"/>
      <c r="UGS28" s="336"/>
      <c r="UGU28" s="449"/>
      <c r="UGW28" s="336"/>
      <c r="UGY28" s="449"/>
      <c r="UHA28" s="336"/>
      <c r="UHC28" s="449"/>
      <c r="UHE28" s="336"/>
      <c r="UHG28" s="449"/>
      <c r="UHI28" s="336"/>
      <c r="UHK28" s="449"/>
      <c r="UHM28" s="336"/>
      <c r="UHO28" s="449"/>
      <c r="UHQ28" s="336"/>
      <c r="UHS28" s="449"/>
      <c r="UHU28" s="336"/>
      <c r="UHW28" s="449"/>
      <c r="UHY28" s="336"/>
      <c r="UIA28" s="449"/>
      <c r="UIC28" s="336"/>
      <c r="UIE28" s="449"/>
      <c r="UIG28" s="336"/>
      <c r="UII28" s="449"/>
      <c r="UIK28" s="336"/>
      <c r="UIM28" s="449"/>
      <c r="UIO28" s="336"/>
      <c r="UIQ28" s="449"/>
      <c r="UIS28" s="336"/>
      <c r="UIU28" s="449"/>
      <c r="UIW28" s="336"/>
      <c r="UIY28" s="449"/>
      <c r="UJA28" s="336"/>
      <c r="UJC28" s="449"/>
      <c r="UJE28" s="336"/>
      <c r="UJG28" s="449"/>
      <c r="UJI28" s="336"/>
      <c r="UJK28" s="449"/>
      <c r="UJM28" s="336"/>
      <c r="UJO28" s="449"/>
      <c r="UJQ28" s="336"/>
      <c r="UJS28" s="449"/>
      <c r="UJU28" s="336"/>
      <c r="UJW28" s="449"/>
      <c r="UJY28" s="336"/>
      <c r="UKA28" s="449"/>
      <c r="UKC28" s="336"/>
      <c r="UKE28" s="449"/>
      <c r="UKG28" s="336"/>
      <c r="UKI28" s="449"/>
      <c r="UKK28" s="336"/>
      <c r="UKM28" s="449"/>
      <c r="UKO28" s="336"/>
      <c r="UKQ28" s="449"/>
      <c r="UKS28" s="336"/>
      <c r="UKU28" s="449"/>
      <c r="UKW28" s="336"/>
      <c r="UKY28" s="449"/>
      <c r="ULA28" s="336"/>
      <c r="ULC28" s="449"/>
      <c r="ULE28" s="336"/>
      <c r="ULG28" s="449"/>
      <c r="ULI28" s="336"/>
      <c r="ULK28" s="449"/>
      <c r="ULM28" s="336"/>
      <c r="ULO28" s="449"/>
      <c r="ULQ28" s="336"/>
      <c r="ULS28" s="449"/>
      <c r="ULU28" s="336"/>
      <c r="ULW28" s="449"/>
      <c r="ULY28" s="336"/>
      <c r="UMA28" s="449"/>
      <c r="UMC28" s="336"/>
      <c r="UME28" s="449"/>
      <c r="UMG28" s="336"/>
      <c r="UMI28" s="449"/>
      <c r="UMK28" s="336"/>
      <c r="UMM28" s="449"/>
      <c r="UMO28" s="336"/>
      <c r="UMQ28" s="449"/>
      <c r="UMS28" s="336"/>
      <c r="UMU28" s="449"/>
      <c r="UMW28" s="336"/>
      <c r="UMY28" s="449"/>
      <c r="UNA28" s="336"/>
      <c r="UNC28" s="449"/>
      <c r="UNE28" s="336"/>
      <c r="UNG28" s="449"/>
      <c r="UNI28" s="336"/>
      <c r="UNK28" s="449"/>
      <c r="UNM28" s="336"/>
      <c r="UNO28" s="449"/>
      <c r="UNQ28" s="336"/>
      <c r="UNS28" s="449"/>
      <c r="UNU28" s="336"/>
      <c r="UNW28" s="449"/>
      <c r="UNY28" s="336"/>
      <c r="UOA28" s="449"/>
      <c r="UOC28" s="336"/>
      <c r="UOE28" s="449"/>
      <c r="UOG28" s="336"/>
      <c r="UOI28" s="449"/>
      <c r="UOK28" s="336"/>
      <c r="UOM28" s="449"/>
      <c r="UOO28" s="336"/>
      <c r="UOQ28" s="449"/>
      <c r="UOS28" s="336"/>
      <c r="UOU28" s="449"/>
      <c r="UOW28" s="336"/>
      <c r="UOY28" s="449"/>
      <c r="UPA28" s="336"/>
      <c r="UPC28" s="449"/>
      <c r="UPE28" s="336"/>
      <c r="UPG28" s="449"/>
      <c r="UPI28" s="336"/>
      <c r="UPK28" s="449"/>
      <c r="UPM28" s="336"/>
      <c r="UPO28" s="449"/>
      <c r="UPQ28" s="336"/>
      <c r="UPS28" s="449"/>
      <c r="UPU28" s="336"/>
      <c r="UPW28" s="449"/>
      <c r="UPY28" s="336"/>
      <c r="UQA28" s="449"/>
      <c r="UQC28" s="336"/>
      <c r="UQE28" s="449"/>
      <c r="UQG28" s="336"/>
      <c r="UQI28" s="449"/>
      <c r="UQK28" s="336"/>
      <c r="UQM28" s="449"/>
      <c r="UQO28" s="336"/>
      <c r="UQQ28" s="449"/>
      <c r="UQS28" s="336"/>
      <c r="UQU28" s="449"/>
      <c r="UQW28" s="336"/>
      <c r="UQY28" s="449"/>
      <c r="URA28" s="336"/>
      <c r="URC28" s="449"/>
      <c r="URE28" s="336"/>
      <c r="URG28" s="449"/>
      <c r="URI28" s="336"/>
      <c r="URK28" s="449"/>
      <c r="URM28" s="336"/>
      <c r="URO28" s="449"/>
      <c r="URQ28" s="336"/>
      <c r="URS28" s="449"/>
      <c r="URU28" s="336"/>
      <c r="URW28" s="449"/>
      <c r="URY28" s="336"/>
      <c r="USA28" s="449"/>
      <c r="USC28" s="336"/>
      <c r="USE28" s="449"/>
      <c r="USG28" s="336"/>
      <c r="USI28" s="449"/>
      <c r="USK28" s="336"/>
      <c r="USM28" s="449"/>
      <c r="USO28" s="336"/>
      <c r="USQ28" s="449"/>
      <c r="USS28" s="336"/>
      <c r="USU28" s="449"/>
      <c r="USW28" s="336"/>
      <c r="USY28" s="449"/>
      <c r="UTA28" s="336"/>
      <c r="UTC28" s="449"/>
      <c r="UTE28" s="336"/>
      <c r="UTG28" s="449"/>
      <c r="UTI28" s="336"/>
      <c r="UTK28" s="449"/>
      <c r="UTM28" s="336"/>
      <c r="UTO28" s="449"/>
      <c r="UTQ28" s="336"/>
      <c r="UTS28" s="449"/>
      <c r="UTU28" s="336"/>
      <c r="UTW28" s="449"/>
      <c r="UTY28" s="336"/>
      <c r="UUA28" s="449"/>
      <c r="UUC28" s="336"/>
      <c r="UUE28" s="449"/>
      <c r="UUG28" s="336"/>
      <c r="UUI28" s="449"/>
      <c r="UUK28" s="336"/>
      <c r="UUM28" s="449"/>
      <c r="UUO28" s="336"/>
      <c r="UUQ28" s="449"/>
      <c r="UUS28" s="336"/>
      <c r="UUU28" s="449"/>
      <c r="UUW28" s="336"/>
      <c r="UUY28" s="449"/>
      <c r="UVA28" s="336"/>
      <c r="UVC28" s="449"/>
      <c r="UVE28" s="336"/>
      <c r="UVG28" s="449"/>
      <c r="UVI28" s="336"/>
      <c r="UVK28" s="449"/>
      <c r="UVM28" s="336"/>
      <c r="UVO28" s="449"/>
      <c r="UVQ28" s="336"/>
      <c r="UVS28" s="449"/>
      <c r="UVU28" s="336"/>
      <c r="UVW28" s="449"/>
      <c r="UVY28" s="336"/>
      <c r="UWA28" s="449"/>
      <c r="UWC28" s="336"/>
      <c r="UWE28" s="449"/>
      <c r="UWG28" s="336"/>
      <c r="UWI28" s="449"/>
      <c r="UWK28" s="336"/>
      <c r="UWM28" s="449"/>
      <c r="UWO28" s="336"/>
      <c r="UWQ28" s="449"/>
      <c r="UWS28" s="336"/>
      <c r="UWU28" s="449"/>
      <c r="UWW28" s="336"/>
      <c r="UWY28" s="449"/>
      <c r="UXA28" s="336"/>
      <c r="UXC28" s="449"/>
      <c r="UXE28" s="336"/>
      <c r="UXG28" s="449"/>
      <c r="UXI28" s="336"/>
      <c r="UXK28" s="449"/>
      <c r="UXM28" s="336"/>
      <c r="UXO28" s="449"/>
      <c r="UXQ28" s="336"/>
      <c r="UXS28" s="449"/>
      <c r="UXU28" s="336"/>
      <c r="UXW28" s="449"/>
      <c r="UXY28" s="336"/>
      <c r="UYA28" s="449"/>
      <c r="UYC28" s="336"/>
      <c r="UYE28" s="449"/>
      <c r="UYG28" s="336"/>
      <c r="UYI28" s="449"/>
      <c r="UYK28" s="336"/>
      <c r="UYM28" s="449"/>
      <c r="UYO28" s="336"/>
      <c r="UYQ28" s="449"/>
      <c r="UYS28" s="336"/>
      <c r="UYU28" s="449"/>
      <c r="UYW28" s="336"/>
      <c r="UYY28" s="449"/>
      <c r="UZA28" s="336"/>
      <c r="UZC28" s="449"/>
      <c r="UZE28" s="336"/>
      <c r="UZG28" s="449"/>
      <c r="UZI28" s="336"/>
      <c r="UZK28" s="449"/>
      <c r="UZM28" s="336"/>
      <c r="UZO28" s="449"/>
      <c r="UZQ28" s="336"/>
      <c r="UZS28" s="449"/>
      <c r="UZU28" s="336"/>
      <c r="UZW28" s="449"/>
      <c r="UZY28" s="336"/>
      <c r="VAA28" s="449"/>
      <c r="VAC28" s="336"/>
      <c r="VAE28" s="449"/>
      <c r="VAG28" s="336"/>
      <c r="VAI28" s="449"/>
      <c r="VAK28" s="336"/>
      <c r="VAM28" s="449"/>
      <c r="VAO28" s="336"/>
      <c r="VAQ28" s="449"/>
      <c r="VAS28" s="336"/>
      <c r="VAU28" s="449"/>
      <c r="VAW28" s="336"/>
      <c r="VAY28" s="449"/>
      <c r="VBA28" s="336"/>
      <c r="VBC28" s="449"/>
      <c r="VBE28" s="336"/>
      <c r="VBG28" s="449"/>
      <c r="VBI28" s="336"/>
      <c r="VBK28" s="449"/>
      <c r="VBM28" s="336"/>
      <c r="VBO28" s="449"/>
      <c r="VBQ28" s="336"/>
      <c r="VBS28" s="449"/>
      <c r="VBU28" s="336"/>
      <c r="VBW28" s="449"/>
      <c r="VBY28" s="336"/>
      <c r="VCA28" s="449"/>
      <c r="VCC28" s="336"/>
      <c r="VCE28" s="449"/>
      <c r="VCG28" s="336"/>
      <c r="VCI28" s="449"/>
      <c r="VCK28" s="336"/>
      <c r="VCM28" s="449"/>
      <c r="VCO28" s="336"/>
      <c r="VCQ28" s="449"/>
      <c r="VCS28" s="336"/>
      <c r="VCU28" s="449"/>
      <c r="VCW28" s="336"/>
      <c r="VCY28" s="449"/>
      <c r="VDA28" s="336"/>
      <c r="VDC28" s="449"/>
      <c r="VDE28" s="336"/>
      <c r="VDG28" s="449"/>
      <c r="VDI28" s="336"/>
      <c r="VDK28" s="449"/>
      <c r="VDM28" s="336"/>
      <c r="VDO28" s="449"/>
      <c r="VDQ28" s="336"/>
      <c r="VDS28" s="449"/>
      <c r="VDU28" s="336"/>
      <c r="VDW28" s="449"/>
      <c r="VDY28" s="336"/>
      <c r="VEA28" s="449"/>
      <c r="VEC28" s="336"/>
      <c r="VEE28" s="449"/>
      <c r="VEG28" s="336"/>
      <c r="VEI28" s="449"/>
      <c r="VEK28" s="336"/>
      <c r="VEM28" s="449"/>
      <c r="VEO28" s="336"/>
      <c r="VEQ28" s="449"/>
      <c r="VES28" s="336"/>
      <c r="VEU28" s="449"/>
      <c r="VEW28" s="336"/>
      <c r="VEY28" s="449"/>
      <c r="VFA28" s="336"/>
      <c r="VFC28" s="449"/>
      <c r="VFE28" s="336"/>
      <c r="VFG28" s="449"/>
      <c r="VFI28" s="336"/>
      <c r="VFK28" s="449"/>
      <c r="VFM28" s="336"/>
      <c r="VFO28" s="449"/>
      <c r="VFQ28" s="336"/>
      <c r="VFS28" s="449"/>
      <c r="VFU28" s="336"/>
      <c r="VFW28" s="449"/>
      <c r="VFY28" s="336"/>
      <c r="VGA28" s="449"/>
      <c r="VGC28" s="336"/>
      <c r="VGE28" s="449"/>
      <c r="VGG28" s="336"/>
      <c r="VGI28" s="449"/>
      <c r="VGK28" s="336"/>
      <c r="VGM28" s="449"/>
      <c r="VGO28" s="336"/>
      <c r="VGQ28" s="449"/>
      <c r="VGS28" s="336"/>
      <c r="VGU28" s="449"/>
      <c r="VGW28" s="336"/>
      <c r="VGY28" s="449"/>
      <c r="VHA28" s="336"/>
      <c r="VHC28" s="449"/>
      <c r="VHE28" s="336"/>
      <c r="VHG28" s="449"/>
      <c r="VHI28" s="336"/>
      <c r="VHK28" s="449"/>
      <c r="VHM28" s="336"/>
      <c r="VHO28" s="449"/>
      <c r="VHQ28" s="336"/>
      <c r="VHS28" s="449"/>
      <c r="VHU28" s="336"/>
      <c r="VHW28" s="449"/>
      <c r="VHY28" s="336"/>
      <c r="VIA28" s="449"/>
      <c r="VIC28" s="336"/>
      <c r="VIE28" s="449"/>
      <c r="VIG28" s="336"/>
      <c r="VII28" s="449"/>
      <c r="VIK28" s="336"/>
      <c r="VIM28" s="449"/>
      <c r="VIO28" s="336"/>
      <c r="VIQ28" s="449"/>
      <c r="VIS28" s="336"/>
      <c r="VIU28" s="449"/>
      <c r="VIW28" s="336"/>
      <c r="VIY28" s="449"/>
      <c r="VJA28" s="336"/>
      <c r="VJC28" s="449"/>
      <c r="VJE28" s="336"/>
      <c r="VJG28" s="449"/>
      <c r="VJI28" s="336"/>
      <c r="VJK28" s="449"/>
      <c r="VJM28" s="336"/>
      <c r="VJO28" s="449"/>
      <c r="VJQ28" s="336"/>
      <c r="VJS28" s="449"/>
      <c r="VJU28" s="336"/>
      <c r="VJW28" s="449"/>
      <c r="VJY28" s="336"/>
      <c r="VKA28" s="449"/>
      <c r="VKC28" s="336"/>
      <c r="VKE28" s="449"/>
      <c r="VKG28" s="336"/>
      <c r="VKI28" s="449"/>
      <c r="VKK28" s="336"/>
      <c r="VKM28" s="449"/>
      <c r="VKO28" s="336"/>
      <c r="VKQ28" s="449"/>
      <c r="VKS28" s="336"/>
      <c r="VKU28" s="449"/>
      <c r="VKW28" s="336"/>
      <c r="VKY28" s="449"/>
      <c r="VLA28" s="336"/>
      <c r="VLC28" s="449"/>
      <c r="VLE28" s="336"/>
      <c r="VLG28" s="449"/>
      <c r="VLI28" s="336"/>
      <c r="VLK28" s="449"/>
      <c r="VLM28" s="336"/>
      <c r="VLO28" s="449"/>
      <c r="VLQ28" s="336"/>
      <c r="VLS28" s="449"/>
      <c r="VLU28" s="336"/>
      <c r="VLW28" s="449"/>
      <c r="VLY28" s="336"/>
      <c r="VMA28" s="449"/>
      <c r="VMC28" s="336"/>
      <c r="VME28" s="449"/>
      <c r="VMG28" s="336"/>
      <c r="VMI28" s="449"/>
      <c r="VMK28" s="336"/>
      <c r="VMM28" s="449"/>
      <c r="VMO28" s="336"/>
      <c r="VMQ28" s="449"/>
      <c r="VMS28" s="336"/>
      <c r="VMU28" s="449"/>
      <c r="VMW28" s="336"/>
      <c r="VMY28" s="449"/>
      <c r="VNA28" s="336"/>
      <c r="VNC28" s="449"/>
      <c r="VNE28" s="336"/>
      <c r="VNG28" s="449"/>
      <c r="VNI28" s="336"/>
      <c r="VNK28" s="449"/>
      <c r="VNM28" s="336"/>
      <c r="VNO28" s="449"/>
      <c r="VNQ28" s="336"/>
      <c r="VNS28" s="449"/>
      <c r="VNU28" s="336"/>
      <c r="VNW28" s="449"/>
      <c r="VNY28" s="336"/>
      <c r="VOA28" s="449"/>
      <c r="VOC28" s="336"/>
      <c r="VOE28" s="449"/>
      <c r="VOG28" s="336"/>
      <c r="VOI28" s="449"/>
      <c r="VOK28" s="336"/>
      <c r="VOM28" s="449"/>
      <c r="VOO28" s="336"/>
      <c r="VOQ28" s="449"/>
      <c r="VOS28" s="336"/>
      <c r="VOU28" s="449"/>
      <c r="VOW28" s="336"/>
      <c r="VOY28" s="449"/>
      <c r="VPA28" s="336"/>
      <c r="VPC28" s="449"/>
      <c r="VPE28" s="336"/>
      <c r="VPG28" s="449"/>
      <c r="VPI28" s="336"/>
      <c r="VPK28" s="449"/>
      <c r="VPM28" s="336"/>
      <c r="VPO28" s="449"/>
      <c r="VPQ28" s="336"/>
      <c r="VPS28" s="449"/>
      <c r="VPU28" s="336"/>
      <c r="VPW28" s="449"/>
      <c r="VPY28" s="336"/>
      <c r="VQA28" s="449"/>
      <c r="VQC28" s="336"/>
      <c r="VQE28" s="449"/>
      <c r="VQG28" s="336"/>
      <c r="VQI28" s="449"/>
      <c r="VQK28" s="336"/>
      <c r="VQM28" s="449"/>
      <c r="VQO28" s="336"/>
      <c r="VQQ28" s="449"/>
      <c r="VQS28" s="336"/>
      <c r="VQU28" s="449"/>
      <c r="VQW28" s="336"/>
      <c r="VQY28" s="449"/>
      <c r="VRA28" s="336"/>
      <c r="VRC28" s="449"/>
      <c r="VRE28" s="336"/>
      <c r="VRG28" s="449"/>
      <c r="VRI28" s="336"/>
      <c r="VRK28" s="449"/>
      <c r="VRM28" s="336"/>
      <c r="VRO28" s="449"/>
      <c r="VRQ28" s="336"/>
      <c r="VRS28" s="449"/>
      <c r="VRU28" s="336"/>
      <c r="VRW28" s="449"/>
      <c r="VRY28" s="336"/>
      <c r="VSA28" s="449"/>
      <c r="VSC28" s="336"/>
      <c r="VSE28" s="449"/>
      <c r="VSG28" s="336"/>
      <c r="VSI28" s="449"/>
      <c r="VSK28" s="336"/>
      <c r="VSM28" s="449"/>
      <c r="VSO28" s="336"/>
      <c r="VSQ28" s="449"/>
      <c r="VSS28" s="336"/>
      <c r="VSU28" s="449"/>
      <c r="VSW28" s="336"/>
      <c r="VSY28" s="449"/>
      <c r="VTA28" s="336"/>
      <c r="VTC28" s="449"/>
      <c r="VTE28" s="336"/>
      <c r="VTG28" s="449"/>
      <c r="VTI28" s="336"/>
      <c r="VTK28" s="449"/>
      <c r="VTM28" s="336"/>
      <c r="VTO28" s="449"/>
      <c r="VTQ28" s="336"/>
      <c r="VTS28" s="449"/>
      <c r="VTU28" s="336"/>
      <c r="VTW28" s="449"/>
      <c r="VTY28" s="336"/>
      <c r="VUA28" s="449"/>
      <c r="VUC28" s="336"/>
      <c r="VUE28" s="449"/>
      <c r="VUG28" s="336"/>
      <c r="VUI28" s="449"/>
      <c r="VUK28" s="336"/>
      <c r="VUM28" s="449"/>
      <c r="VUO28" s="336"/>
      <c r="VUQ28" s="449"/>
      <c r="VUS28" s="336"/>
      <c r="VUU28" s="449"/>
      <c r="VUW28" s="336"/>
      <c r="VUY28" s="449"/>
      <c r="VVA28" s="336"/>
      <c r="VVC28" s="449"/>
      <c r="VVE28" s="336"/>
      <c r="VVG28" s="449"/>
      <c r="VVI28" s="336"/>
      <c r="VVK28" s="449"/>
      <c r="VVM28" s="336"/>
      <c r="VVO28" s="449"/>
      <c r="VVQ28" s="336"/>
      <c r="VVS28" s="449"/>
      <c r="VVU28" s="336"/>
      <c r="VVW28" s="449"/>
      <c r="VVY28" s="336"/>
      <c r="VWA28" s="449"/>
      <c r="VWC28" s="336"/>
      <c r="VWE28" s="449"/>
      <c r="VWG28" s="336"/>
      <c r="VWI28" s="449"/>
      <c r="VWK28" s="336"/>
      <c r="VWM28" s="449"/>
      <c r="VWO28" s="336"/>
      <c r="VWQ28" s="449"/>
      <c r="VWS28" s="336"/>
      <c r="VWU28" s="449"/>
      <c r="VWW28" s="336"/>
      <c r="VWY28" s="449"/>
      <c r="VXA28" s="336"/>
      <c r="VXC28" s="449"/>
      <c r="VXE28" s="336"/>
      <c r="VXG28" s="449"/>
      <c r="VXI28" s="336"/>
      <c r="VXK28" s="449"/>
      <c r="VXM28" s="336"/>
      <c r="VXO28" s="449"/>
      <c r="VXQ28" s="336"/>
      <c r="VXS28" s="449"/>
      <c r="VXU28" s="336"/>
      <c r="VXW28" s="449"/>
      <c r="VXY28" s="336"/>
      <c r="VYA28" s="449"/>
      <c r="VYC28" s="336"/>
      <c r="VYE28" s="449"/>
      <c r="VYG28" s="336"/>
      <c r="VYI28" s="449"/>
      <c r="VYK28" s="336"/>
      <c r="VYM28" s="449"/>
      <c r="VYO28" s="336"/>
      <c r="VYQ28" s="449"/>
      <c r="VYS28" s="336"/>
      <c r="VYU28" s="449"/>
      <c r="VYW28" s="336"/>
      <c r="VYY28" s="449"/>
      <c r="VZA28" s="336"/>
      <c r="VZC28" s="449"/>
      <c r="VZE28" s="336"/>
      <c r="VZG28" s="449"/>
      <c r="VZI28" s="336"/>
      <c r="VZK28" s="449"/>
      <c r="VZM28" s="336"/>
      <c r="VZO28" s="449"/>
      <c r="VZQ28" s="336"/>
      <c r="VZS28" s="449"/>
      <c r="VZU28" s="336"/>
      <c r="VZW28" s="449"/>
      <c r="VZY28" s="336"/>
      <c r="WAA28" s="449"/>
      <c r="WAC28" s="336"/>
      <c r="WAE28" s="449"/>
      <c r="WAG28" s="336"/>
      <c r="WAI28" s="449"/>
      <c r="WAK28" s="336"/>
      <c r="WAM28" s="449"/>
      <c r="WAO28" s="336"/>
      <c r="WAQ28" s="449"/>
      <c r="WAS28" s="336"/>
      <c r="WAU28" s="449"/>
      <c r="WAW28" s="336"/>
      <c r="WAY28" s="449"/>
      <c r="WBA28" s="336"/>
      <c r="WBC28" s="449"/>
      <c r="WBE28" s="336"/>
      <c r="WBG28" s="449"/>
      <c r="WBI28" s="336"/>
      <c r="WBK28" s="449"/>
      <c r="WBM28" s="336"/>
      <c r="WBO28" s="449"/>
      <c r="WBQ28" s="336"/>
      <c r="WBS28" s="449"/>
      <c r="WBU28" s="336"/>
      <c r="WBW28" s="449"/>
      <c r="WBY28" s="336"/>
      <c r="WCA28" s="449"/>
      <c r="WCC28" s="336"/>
      <c r="WCE28" s="449"/>
      <c r="WCG28" s="336"/>
      <c r="WCI28" s="449"/>
      <c r="WCK28" s="336"/>
      <c r="WCM28" s="449"/>
      <c r="WCO28" s="336"/>
      <c r="WCQ28" s="449"/>
      <c r="WCS28" s="336"/>
      <c r="WCU28" s="449"/>
      <c r="WCW28" s="336"/>
      <c r="WCY28" s="449"/>
      <c r="WDA28" s="336"/>
      <c r="WDC28" s="449"/>
      <c r="WDE28" s="336"/>
      <c r="WDG28" s="449"/>
      <c r="WDI28" s="336"/>
      <c r="WDK28" s="449"/>
      <c r="WDM28" s="336"/>
      <c r="WDO28" s="449"/>
      <c r="WDQ28" s="336"/>
      <c r="WDS28" s="449"/>
      <c r="WDU28" s="336"/>
      <c r="WDW28" s="449"/>
      <c r="WDY28" s="336"/>
      <c r="WEA28" s="449"/>
      <c r="WEC28" s="336"/>
      <c r="WEE28" s="449"/>
      <c r="WEG28" s="336"/>
      <c r="WEI28" s="449"/>
      <c r="WEK28" s="336"/>
      <c r="WEM28" s="449"/>
      <c r="WEO28" s="336"/>
      <c r="WEQ28" s="449"/>
      <c r="WES28" s="336"/>
      <c r="WEU28" s="449"/>
      <c r="WEW28" s="336"/>
      <c r="WEY28" s="449"/>
      <c r="WFA28" s="336"/>
      <c r="WFC28" s="449"/>
      <c r="WFE28" s="336"/>
      <c r="WFG28" s="449"/>
      <c r="WFI28" s="336"/>
      <c r="WFK28" s="449"/>
      <c r="WFM28" s="336"/>
      <c r="WFO28" s="449"/>
      <c r="WFQ28" s="336"/>
      <c r="WFS28" s="449"/>
      <c r="WFU28" s="336"/>
      <c r="WFW28" s="449"/>
      <c r="WFY28" s="336"/>
      <c r="WGA28" s="449"/>
      <c r="WGC28" s="336"/>
      <c r="WGE28" s="449"/>
      <c r="WGG28" s="336"/>
      <c r="WGI28" s="449"/>
      <c r="WGK28" s="336"/>
      <c r="WGM28" s="449"/>
      <c r="WGO28" s="336"/>
      <c r="WGQ28" s="449"/>
      <c r="WGS28" s="336"/>
      <c r="WGU28" s="449"/>
      <c r="WGW28" s="336"/>
      <c r="WGY28" s="449"/>
      <c r="WHA28" s="336"/>
      <c r="WHC28" s="449"/>
      <c r="WHE28" s="336"/>
      <c r="WHG28" s="449"/>
      <c r="WHI28" s="336"/>
      <c r="WHK28" s="449"/>
      <c r="WHM28" s="336"/>
      <c r="WHO28" s="449"/>
      <c r="WHQ28" s="336"/>
      <c r="WHS28" s="449"/>
      <c r="WHU28" s="336"/>
      <c r="WHW28" s="449"/>
      <c r="WHY28" s="336"/>
      <c r="WIA28" s="449"/>
      <c r="WIC28" s="336"/>
      <c r="WIE28" s="449"/>
      <c r="WIG28" s="336"/>
      <c r="WII28" s="449"/>
      <c r="WIK28" s="336"/>
      <c r="WIM28" s="449"/>
      <c r="WIO28" s="336"/>
      <c r="WIQ28" s="449"/>
      <c r="WIS28" s="336"/>
      <c r="WIU28" s="449"/>
      <c r="WIW28" s="336"/>
      <c r="WIY28" s="449"/>
      <c r="WJA28" s="336"/>
      <c r="WJC28" s="449"/>
      <c r="WJE28" s="336"/>
      <c r="WJG28" s="449"/>
      <c r="WJI28" s="336"/>
      <c r="WJK28" s="449"/>
      <c r="WJM28" s="336"/>
      <c r="WJO28" s="449"/>
      <c r="WJQ28" s="336"/>
      <c r="WJS28" s="449"/>
      <c r="WJU28" s="336"/>
      <c r="WJW28" s="449"/>
      <c r="WJY28" s="336"/>
      <c r="WKA28" s="449"/>
      <c r="WKC28" s="336"/>
      <c r="WKE28" s="449"/>
      <c r="WKG28" s="336"/>
      <c r="WKI28" s="449"/>
      <c r="WKK28" s="336"/>
      <c r="WKM28" s="449"/>
      <c r="WKO28" s="336"/>
      <c r="WKQ28" s="449"/>
      <c r="WKS28" s="336"/>
      <c r="WKU28" s="449"/>
      <c r="WKW28" s="336"/>
      <c r="WKY28" s="449"/>
      <c r="WLA28" s="336"/>
      <c r="WLC28" s="449"/>
      <c r="WLE28" s="336"/>
      <c r="WLG28" s="449"/>
      <c r="WLI28" s="336"/>
      <c r="WLK28" s="449"/>
      <c r="WLM28" s="336"/>
      <c r="WLO28" s="449"/>
      <c r="WLQ28" s="336"/>
      <c r="WLS28" s="449"/>
      <c r="WLU28" s="336"/>
      <c r="WLW28" s="449"/>
      <c r="WLY28" s="336"/>
      <c r="WMA28" s="449"/>
      <c r="WMC28" s="336"/>
      <c r="WME28" s="449"/>
      <c r="WMG28" s="336"/>
      <c r="WMI28" s="449"/>
      <c r="WMK28" s="336"/>
      <c r="WMM28" s="449"/>
      <c r="WMO28" s="336"/>
      <c r="WMQ28" s="449"/>
      <c r="WMS28" s="336"/>
      <c r="WMU28" s="449"/>
      <c r="WMW28" s="336"/>
      <c r="WMY28" s="449"/>
      <c r="WNA28" s="336"/>
      <c r="WNC28" s="449"/>
      <c r="WNE28" s="336"/>
      <c r="WNG28" s="449"/>
      <c r="WNI28" s="336"/>
      <c r="WNK28" s="449"/>
      <c r="WNM28" s="336"/>
      <c r="WNO28" s="449"/>
      <c r="WNQ28" s="336"/>
      <c r="WNS28" s="449"/>
      <c r="WNU28" s="336"/>
      <c r="WNW28" s="449"/>
      <c r="WNY28" s="336"/>
      <c r="WOA28" s="449"/>
      <c r="WOC28" s="336"/>
      <c r="WOE28" s="449"/>
      <c r="WOG28" s="336"/>
      <c r="WOI28" s="449"/>
      <c r="WOK28" s="336"/>
      <c r="WOM28" s="449"/>
      <c r="WOO28" s="336"/>
      <c r="WOQ28" s="449"/>
      <c r="WOS28" s="336"/>
      <c r="WOU28" s="449"/>
      <c r="WOW28" s="336"/>
      <c r="WOY28" s="449"/>
      <c r="WPA28" s="336"/>
      <c r="WPC28" s="449"/>
      <c r="WPE28" s="336"/>
      <c r="WPG28" s="449"/>
      <c r="WPI28" s="336"/>
      <c r="WPK28" s="449"/>
      <c r="WPM28" s="336"/>
      <c r="WPO28" s="449"/>
      <c r="WPQ28" s="336"/>
      <c r="WPS28" s="449"/>
      <c r="WPU28" s="336"/>
      <c r="WPW28" s="449"/>
      <c r="WPY28" s="336"/>
      <c r="WQA28" s="449"/>
      <c r="WQC28" s="336"/>
      <c r="WQE28" s="449"/>
      <c r="WQG28" s="336"/>
      <c r="WQI28" s="449"/>
      <c r="WQK28" s="336"/>
      <c r="WQM28" s="449"/>
      <c r="WQO28" s="336"/>
      <c r="WQQ28" s="449"/>
      <c r="WQS28" s="336"/>
      <c r="WQU28" s="449"/>
      <c r="WQW28" s="336"/>
      <c r="WQY28" s="449"/>
      <c r="WRA28" s="336"/>
      <c r="WRC28" s="449"/>
      <c r="WRE28" s="336"/>
      <c r="WRG28" s="449"/>
      <c r="WRI28" s="336"/>
      <c r="WRK28" s="449"/>
      <c r="WRM28" s="336"/>
      <c r="WRO28" s="449"/>
      <c r="WRQ28" s="336"/>
      <c r="WRS28" s="449"/>
      <c r="WRU28" s="336"/>
      <c r="WRW28" s="449"/>
      <c r="WRY28" s="336"/>
      <c r="WSA28" s="449"/>
      <c r="WSC28" s="336"/>
      <c r="WSE28" s="449"/>
      <c r="WSG28" s="336"/>
      <c r="WSI28" s="449"/>
      <c r="WSK28" s="336"/>
      <c r="WSM28" s="449"/>
      <c r="WSO28" s="336"/>
      <c r="WSQ28" s="449"/>
      <c r="WSS28" s="336"/>
      <c r="WSU28" s="449"/>
      <c r="WSW28" s="336"/>
      <c r="WSY28" s="449"/>
      <c r="WTA28" s="336"/>
      <c r="WTC28" s="449"/>
      <c r="WTE28" s="336"/>
      <c r="WTG28" s="449"/>
      <c r="WTI28" s="336"/>
      <c r="WTK28" s="449"/>
      <c r="WTM28" s="336"/>
      <c r="WTO28" s="449"/>
      <c r="WTQ28" s="336"/>
      <c r="WTS28" s="449"/>
      <c r="WTU28" s="336"/>
      <c r="WTW28" s="449"/>
      <c r="WTY28" s="336"/>
      <c r="WUA28" s="449"/>
      <c r="WUC28" s="336"/>
      <c r="WUE28" s="449"/>
      <c r="WUG28" s="336"/>
      <c r="WUI28" s="449"/>
      <c r="WUK28" s="336"/>
      <c r="WUM28" s="449"/>
      <c r="WUO28" s="336"/>
      <c r="WUQ28" s="449"/>
      <c r="WUS28" s="336"/>
      <c r="WUU28" s="449"/>
      <c r="WUW28" s="336"/>
      <c r="WUY28" s="449"/>
      <c r="WVA28" s="336"/>
      <c r="WVC28" s="449"/>
      <c r="WVE28" s="336"/>
      <c r="WVG28" s="449"/>
      <c r="WVI28" s="336"/>
      <c r="WVK28" s="449"/>
      <c r="WVM28" s="336"/>
      <c r="WVO28" s="449"/>
      <c r="WVQ28" s="336"/>
      <c r="WVS28" s="449"/>
      <c r="WVU28" s="336"/>
      <c r="WVW28" s="449"/>
      <c r="WVY28" s="336"/>
      <c r="WWA28" s="449"/>
      <c r="WWC28" s="336"/>
      <c r="WWE28" s="449"/>
      <c r="WWG28" s="336"/>
      <c r="WWI28" s="449"/>
      <c r="WWK28" s="336"/>
      <c r="WWM28" s="449"/>
      <c r="WWO28" s="336"/>
      <c r="WWQ28" s="449"/>
      <c r="WWS28" s="336"/>
      <c r="WWU28" s="449"/>
      <c r="WWW28" s="336"/>
      <c r="WWY28" s="449"/>
      <c r="WXA28" s="336"/>
      <c r="WXC28" s="449"/>
      <c r="WXE28" s="336"/>
      <c r="WXG28" s="449"/>
      <c r="WXI28" s="336"/>
      <c r="WXK28" s="449"/>
      <c r="WXM28" s="336"/>
      <c r="WXO28" s="449"/>
      <c r="WXQ28" s="336"/>
      <c r="WXS28" s="449"/>
      <c r="WXU28" s="336"/>
      <c r="WXW28" s="449"/>
      <c r="WXY28" s="336"/>
      <c r="WYA28" s="449"/>
      <c r="WYC28" s="336"/>
      <c r="WYE28" s="449"/>
      <c r="WYG28" s="336"/>
      <c r="WYI28" s="449"/>
      <c r="WYK28" s="336"/>
      <c r="WYM28" s="449"/>
      <c r="WYO28" s="336"/>
      <c r="WYQ28" s="449"/>
      <c r="WYS28" s="336"/>
      <c r="WYU28" s="449"/>
      <c r="WYW28" s="336"/>
      <c r="WYY28" s="449"/>
      <c r="WZA28" s="336"/>
      <c r="WZC28" s="449"/>
      <c r="WZE28" s="336"/>
      <c r="WZG28" s="449"/>
      <c r="WZI28" s="336"/>
      <c r="WZK28" s="449"/>
      <c r="WZM28" s="336"/>
      <c r="WZO28" s="449"/>
      <c r="WZQ28" s="336"/>
      <c r="WZS28" s="449"/>
      <c r="WZU28" s="336"/>
      <c r="WZW28" s="449"/>
      <c r="WZY28" s="336"/>
      <c r="XAA28" s="449"/>
      <c r="XAC28" s="336"/>
      <c r="XAE28" s="449"/>
      <c r="XAG28" s="336"/>
      <c r="XAI28" s="449"/>
      <c r="XAK28" s="336"/>
      <c r="XAM28" s="449"/>
      <c r="XAO28" s="336"/>
      <c r="XAQ28" s="449"/>
      <c r="XAS28" s="336"/>
      <c r="XAU28" s="449"/>
      <c r="XAW28" s="336"/>
      <c r="XAY28" s="449"/>
      <c r="XBA28" s="336"/>
      <c r="XBC28" s="449"/>
      <c r="XBE28" s="336"/>
      <c r="XBG28" s="449"/>
      <c r="XBI28" s="336"/>
      <c r="XBK28" s="449"/>
      <c r="XBM28" s="336"/>
      <c r="XBO28" s="449"/>
      <c r="XBQ28" s="336"/>
      <c r="XBS28" s="449"/>
      <c r="XBU28" s="336"/>
      <c r="XBW28" s="449"/>
      <c r="XBY28" s="336"/>
      <c r="XCA28" s="449"/>
      <c r="XCC28" s="336"/>
      <c r="XCE28" s="449"/>
      <c r="XCG28" s="336"/>
      <c r="XCI28" s="449"/>
      <c r="XCK28" s="336"/>
      <c r="XCM28" s="449"/>
      <c r="XCO28" s="336"/>
      <c r="XCQ28" s="449"/>
      <c r="XCS28" s="336"/>
      <c r="XCU28" s="449"/>
      <c r="XCW28" s="336"/>
      <c r="XCY28" s="449"/>
      <c r="XDA28" s="336"/>
      <c r="XDC28" s="449"/>
      <c r="XDE28" s="336"/>
      <c r="XDG28" s="449"/>
      <c r="XDI28" s="336"/>
      <c r="XDK28" s="449"/>
      <c r="XDM28" s="336"/>
      <c r="XDO28" s="449"/>
      <c r="XDQ28" s="336"/>
      <c r="XDS28" s="449"/>
      <c r="XDU28" s="336"/>
      <c r="XDW28" s="449"/>
      <c r="XDY28" s="336"/>
      <c r="XEA28" s="449"/>
      <c r="XEC28" s="336"/>
      <c r="XEE28" s="449"/>
      <c r="XEG28" s="336"/>
      <c r="XEI28" s="449"/>
      <c r="XEK28" s="336"/>
      <c r="XEM28" s="449"/>
      <c r="XEO28" s="336"/>
      <c r="XEQ28" s="449"/>
      <c r="XES28" s="336"/>
      <c r="XEU28" s="449"/>
      <c r="XEW28" s="336"/>
      <c r="XEY28" s="449"/>
      <c r="XFA28" s="336"/>
      <c r="XFC28" s="449"/>
    </row>
    <row r="29" spans="1:1023 1025:2047 2049:3071 3073:4095 4097:5119 5121:6143 6145:7167 7169:8191 8193:9215 9217:10239 10241:11263 11265:12287 12289:13311 13313:14335 14337:15359 15361:16383">
      <c r="A29" s="336"/>
      <c r="E29" s="336"/>
      <c r="G29" s="449"/>
      <c r="I29" s="336"/>
      <c r="K29" s="449"/>
      <c r="M29" s="336"/>
      <c r="O29" s="449"/>
      <c r="Q29" s="336"/>
      <c r="S29" s="449"/>
      <c r="U29" s="336"/>
      <c r="W29" s="449"/>
      <c r="Y29" s="336"/>
      <c r="AA29" s="449"/>
      <c r="AC29" s="336"/>
      <c r="AE29" s="449"/>
      <c r="AG29" s="336"/>
      <c r="AI29" s="449"/>
      <c r="AK29" s="336"/>
      <c r="AM29" s="449"/>
      <c r="AO29" s="336"/>
      <c r="AQ29" s="449"/>
      <c r="AS29" s="336"/>
      <c r="AU29" s="449"/>
      <c r="AW29" s="336"/>
      <c r="AY29" s="449"/>
      <c r="BA29" s="336"/>
      <c r="BC29" s="449"/>
      <c r="BE29" s="336"/>
      <c r="BG29" s="449"/>
      <c r="BI29" s="336"/>
      <c r="BK29" s="449"/>
      <c r="BM29" s="336"/>
      <c r="BO29" s="449"/>
      <c r="BQ29" s="336"/>
      <c r="BS29" s="449"/>
      <c r="BU29" s="336"/>
      <c r="BW29" s="449"/>
      <c r="BY29" s="336"/>
      <c r="CA29" s="449"/>
      <c r="CC29" s="336"/>
      <c r="CE29" s="449"/>
      <c r="CG29" s="336"/>
      <c r="CI29" s="449"/>
      <c r="CK29" s="336"/>
      <c r="CM29" s="449"/>
      <c r="CO29" s="336"/>
      <c r="CQ29" s="449"/>
      <c r="CS29" s="336"/>
      <c r="CU29" s="449"/>
      <c r="CW29" s="336"/>
      <c r="CY29" s="449"/>
      <c r="DA29" s="336"/>
      <c r="DC29" s="449"/>
      <c r="DE29" s="336"/>
      <c r="DG29" s="449"/>
      <c r="DI29" s="336"/>
      <c r="DK29" s="449"/>
      <c r="DM29" s="336"/>
      <c r="DO29" s="449"/>
      <c r="DQ29" s="336"/>
      <c r="DS29" s="449"/>
      <c r="DU29" s="336"/>
      <c r="DW29" s="449"/>
      <c r="DY29" s="336"/>
      <c r="EA29" s="449"/>
      <c r="EC29" s="336"/>
      <c r="EE29" s="449"/>
      <c r="EG29" s="336"/>
      <c r="EI29" s="449"/>
      <c r="EK29" s="336"/>
      <c r="EM29" s="449"/>
      <c r="EO29" s="336"/>
      <c r="EQ29" s="449"/>
      <c r="ES29" s="336"/>
      <c r="EU29" s="449"/>
      <c r="EW29" s="336"/>
      <c r="EY29" s="449"/>
      <c r="FA29" s="336"/>
      <c r="FC29" s="449"/>
      <c r="FE29" s="336"/>
      <c r="FG29" s="449"/>
      <c r="FI29" s="336"/>
      <c r="FK29" s="449"/>
      <c r="FM29" s="336"/>
      <c r="FO29" s="449"/>
      <c r="FQ29" s="336"/>
      <c r="FS29" s="449"/>
      <c r="FU29" s="336"/>
      <c r="FW29" s="449"/>
      <c r="FY29" s="336"/>
      <c r="GA29" s="449"/>
      <c r="GC29" s="336"/>
      <c r="GE29" s="449"/>
      <c r="GG29" s="336"/>
      <c r="GI29" s="449"/>
      <c r="GK29" s="336"/>
      <c r="GM29" s="449"/>
      <c r="GO29" s="336"/>
      <c r="GQ29" s="449"/>
      <c r="GS29" s="336"/>
      <c r="GU29" s="449"/>
      <c r="GW29" s="336"/>
      <c r="GY29" s="449"/>
      <c r="HA29" s="336"/>
      <c r="HC29" s="449"/>
      <c r="HE29" s="336"/>
      <c r="HG29" s="449"/>
      <c r="HI29" s="336"/>
      <c r="HK29" s="449"/>
      <c r="HM29" s="336"/>
      <c r="HO29" s="449"/>
      <c r="HQ29" s="336"/>
      <c r="HS29" s="449"/>
      <c r="HU29" s="336"/>
      <c r="HW29" s="449"/>
      <c r="HY29" s="336"/>
      <c r="IA29" s="449"/>
      <c r="IC29" s="336"/>
      <c r="IE29" s="449"/>
      <c r="IG29" s="336"/>
      <c r="II29" s="449"/>
      <c r="IK29" s="336"/>
      <c r="IM29" s="449"/>
      <c r="IO29" s="336"/>
      <c r="IQ29" s="449"/>
      <c r="IS29" s="336"/>
      <c r="IU29" s="449"/>
      <c r="IW29" s="336"/>
      <c r="IY29" s="449"/>
      <c r="JA29" s="336"/>
      <c r="JC29" s="449"/>
      <c r="JE29" s="336"/>
      <c r="JG29" s="449"/>
      <c r="JI29" s="336"/>
      <c r="JK29" s="449"/>
      <c r="JM29" s="336"/>
      <c r="JO29" s="449"/>
      <c r="JQ29" s="336"/>
      <c r="JS29" s="449"/>
      <c r="JU29" s="336"/>
      <c r="JW29" s="449"/>
      <c r="JY29" s="336"/>
      <c r="KA29" s="449"/>
      <c r="KC29" s="336"/>
      <c r="KE29" s="449"/>
      <c r="KG29" s="336"/>
      <c r="KI29" s="449"/>
      <c r="KK29" s="336"/>
      <c r="KM29" s="449"/>
      <c r="KO29" s="336"/>
      <c r="KQ29" s="449"/>
      <c r="KS29" s="336"/>
      <c r="KU29" s="449"/>
      <c r="KW29" s="336"/>
      <c r="KY29" s="449"/>
      <c r="LA29" s="336"/>
      <c r="LC29" s="449"/>
      <c r="LE29" s="336"/>
      <c r="LG29" s="449"/>
      <c r="LI29" s="336"/>
      <c r="LK29" s="449"/>
      <c r="LM29" s="336"/>
      <c r="LO29" s="449"/>
      <c r="LQ29" s="336"/>
      <c r="LS29" s="449"/>
      <c r="LU29" s="336"/>
      <c r="LW29" s="449"/>
      <c r="LY29" s="336"/>
      <c r="MA29" s="449"/>
      <c r="MC29" s="336"/>
      <c r="ME29" s="449"/>
      <c r="MG29" s="336"/>
      <c r="MI29" s="449"/>
      <c r="MK29" s="336"/>
      <c r="MM29" s="449"/>
      <c r="MO29" s="336"/>
      <c r="MQ29" s="449"/>
      <c r="MS29" s="336"/>
      <c r="MU29" s="449"/>
      <c r="MW29" s="336"/>
      <c r="MY29" s="449"/>
      <c r="NA29" s="336"/>
      <c r="NC29" s="449"/>
      <c r="NE29" s="336"/>
      <c r="NG29" s="449"/>
      <c r="NI29" s="336"/>
      <c r="NK29" s="449"/>
      <c r="NM29" s="336"/>
      <c r="NO29" s="449"/>
      <c r="NQ29" s="336"/>
      <c r="NS29" s="449"/>
      <c r="NU29" s="336"/>
      <c r="NW29" s="449"/>
      <c r="NY29" s="336"/>
      <c r="OA29" s="449"/>
      <c r="OC29" s="336"/>
      <c r="OE29" s="449"/>
      <c r="OG29" s="336"/>
      <c r="OI29" s="449"/>
      <c r="OK29" s="336"/>
      <c r="OM29" s="449"/>
      <c r="OO29" s="336"/>
      <c r="OQ29" s="449"/>
      <c r="OS29" s="336"/>
      <c r="OU29" s="449"/>
      <c r="OW29" s="336"/>
      <c r="OY29" s="449"/>
      <c r="PA29" s="336"/>
      <c r="PC29" s="449"/>
      <c r="PE29" s="336"/>
      <c r="PG29" s="449"/>
      <c r="PI29" s="336"/>
      <c r="PK29" s="449"/>
      <c r="PM29" s="336"/>
      <c r="PO29" s="449"/>
      <c r="PQ29" s="336"/>
      <c r="PS29" s="449"/>
      <c r="PU29" s="336"/>
      <c r="PW29" s="449"/>
      <c r="PY29" s="336"/>
      <c r="QA29" s="449"/>
      <c r="QC29" s="336"/>
      <c r="QE29" s="449"/>
      <c r="QG29" s="336"/>
      <c r="QI29" s="449"/>
      <c r="QK29" s="336"/>
      <c r="QM29" s="449"/>
      <c r="QO29" s="336"/>
      <c r="QQ29" s="449"/>
      <c r="QS29" s="336"/>
      <c r="QU29" s="449"/>
      <c r="QW29" s="336"/>
      <c r="QY29" s="449"/>
      <c r="RA29" s="336"/>
      <c r="RC29" s="449"/>
      <c r="RE29" s="336"/>
      <c r="RG29" s="449"/>
      <c r="RI29" s="336"/>
      <c r="RK29" s="449"/>
      <c r="RM29" s="336"/>
      <c r="RO29" s="449"/>
      <c r="RQ29" s="336"/>
      <c r="RS29" s="449"/>
      <c r="RU29" s="336"/>
      <c r="RW29" s="449"/>
      <c r="RY29" s="336"/>
      <c r="SA29" s="449"/>
      <c r="SC29" s="336"/>
      <c r="SE29" s="449"/>
      <c r="SG29" s="336"/>
      <c r="SI29" s="449"/>
      <c r="SK29" s="336"/>
      <c r="SM29" s="449"/>
      <c r="SO29" s="336"/>
      <c r="SQ29" s="449"/>
      <c r="SS29" s="336"/>
      <c r="SU29" s="449"/>
      <c r="SW29" s="336"/>
      <c r="SY29" s="449"/>
      <c r="TA29" s="336"/>
      <c r="TC29" s="449"/>
      <c r="TE29" s="336"/>
      <c r="TG29" s="449"/>
      <c r="TI29" s="336"/>
      <c r="TK29" s="449"/>
      <c r="TM29" s="336"/>
      <c r="TO29" s="449"/>
      <c r="TQ29" s="336"/>
      <c r="TS29" s="449"/>
      <c r="TU29" s="336"/>
      <c r="TW29" s="449"/>
      <c r="TY29" s="336"/>
      <c r="UA29" s="449"/>
      <c r="UC29" s="336"/>
      <c r="UE29" s="449"/>
      <c r="UG29" s="336"/>
      <c r="UI29" s="449"/>
      <c r="UK29" s="336"/>
      <c r="UM29" s="449"/>
      <c r="UO29" s="336"/>
      <c r="UQ29" s="449"/>
      <c r="US29" s="336"/>
      <c r="UU29" s="449"/>
      <c r="UW29" s="336"/>
      <c r="UY29" s="449"/>
      <c r="VA29" s="336"/>
      <c r="VC29" s="449"/>
      <c r="VE29" s="336"/>
      <c r="VG29" s="449"/>
      <c r="VI29" s="336"/>
      <c r="VK29" s="449"/>
      <c r="VM29" s="336"/>
      <c r="VO29" s="449"/>
      <c r="VQ29" s="336"/>
      <c r="VS29" s="449"/>
      <c r="VU29" s="336"/>
      <c r="VW29" s="449"/>
      <c r="VY29" s="336"/>
      <c r="WA29" s="449"/>
      <c r="WC29" s="336"/>
      <c r="WE29" s="449"/>
      <c r="WG29" s="336"/>
      <c r="WI29" s="449"/>
      <c r="WK29" s="336"/>
      <c r="WM29" s="449"/>
      <c r="WO29" s="336"/>
      <c r="WQ29" s="449"/>
      <c r="WS29" s="336"/>
      <c r="WU29" s="449"/>
      <c r="WW29" s="336"/>
      <c r="WY29" s="449"/>
      <c r="XA29" s="336"/>
      <c r="XC29" s="449"/>
      <c r="XE29" s="336"/>
      <c r="XG29" s="449"/>
      <c r="XI29" s="336"/>
      <c r="XK29" s="449"/>
      <c r="XM29" s="336"/>
      <c r="XO29" s="449"/>
      <c r="XQ29" s="336"/>
      <c r="XS29" s="449"/>
      <c r="XU29" s="336"/>
      <c r="XW29" s="449"/>
      <c r="XY29" s="336"/>
      <c r="YA29" s="449"/>
      <c r="YC29" s="336"/>
      <c r="YE29" s="449"/>
      <c r="YG29" s="336"/>
      <c r="YI29" s="449"/>
      <c r="YK29" s="336"/>
      <c r="YM29" s="449"/>
      <c r="YO29" s="336"/>
      <c r="YQ29" s="449"/>
      <c r="YS29" s="336"/>
      <c r="YU29" s="449"/>
      <c r="YW29" s="336"/>
      <c r="YY29" s="449"/>
      <c r="ZA29" s="336"/>
      <c r="ZC29" s="449"/>
      <c r="ZE29" s="336"/>
      <c r="ZG29" s="449"/>
      <c r="ZI29" s="336"/>
      <c r="ZK29" s="449"/>
      <c r="ZM29" s="336"/>
      <c r="ZO29" s="449"/>
      <c r="ZQ29" s="336"/>
      <c r="ZS29" s="449"/>
      <c r="ZU29" s="336"/>
      <c r="ZW29" s="449"/>
      <c r="ZY29" s="336"/>
      <c r="AAA29" s="449"/>
      <c r="AAC29" s="336"/>
      <c r="AAE29" s="449"/>
      <c r="AAG29" s="336"/>
      <c r="AAI29" s="449"/>
      <c r="AAK29" s="336"/>
      <c r="AAM29" s="449"/>
      <c r="AAO29" s="336"/>
      <c r="AAQ29" s="449"/>
      <c r="AAS29" s="336"/>
      <c r="AAU29" s="449"/>
      <c r="AAW29" s="336"/>
      <c r="AAY29" s="449"/>
      <c r="ABA29" s="336"/>
      <c r="ABC29" s="449"/>
      <c r="ABE29" s="336"/>
      <c r="ABG29" s="449"/>
      <c r="ABI29" s="336"/>
      <c r="ABK29" s="449"/>
      <c r="ABM29" s="336"/>
      <c r="ABO29" s="449"/>
      <c r="ABQ29" s="336"/>
      <c r="ABS29" s="449"/>
      <c r="ABU29" s="336"/>
      <c r="ABW29" s="449"/>
      <c r="ABY29" s="336"/>
      <c r="ACA29" s="449"/>
      <c r="ACC29" s="336"/>
      <c r="ACE29" s="449"/>
      <c r="ACG29" s="336"/>
      <c r="ACI29" s="449"/>
      <c r="ACK29" s="336"/>
      <c r="ACM29" s="449"/>
      <c r="ACO29" s="336"/>
      <c r="ACQ29" s="449"/>
      <c r="ACS29" s="336"/>
      <c r="ACU29" s="449"/>
      <c r="ACW29" s="336"/>
      <c r="ACY29" s="449"/>
      <c r="ADA29" s="336"/>
      <c r="ADC29" s="449"/>
      <c r="ADE29" s="336"/>
      <c r="ADG29" s="449"/>
      <c r="ADI29" s="336"/>
      <c r="ADK29" s="449"/>
      <c r="ADM29" s="336"/>
      <c r="ADO29" s="449"/>
      <c r="ADQ29" s="336"/>
      <c r="ADS29" s="449"/>
      <c r="ADU29" s="336"/>
      <c r="ADW29" s="449"/>
      <c r="ADY29" s="336"/>
      <c r="AEA29" s="449"/>
      <c r="AEC29" s="336"/>
      <c r="AEE29" s="449"/>
      <c r="AEG29" s="336"/>
      <c r="AEI29" s="449"/>
      <c r="AEK29" s="336"/>
      <c r="AEM29" s="449"/>
      <c r="AEO29" s="336"/>
      <c r="AEQ29" s="449"/>
      <c r="AES29" s="336"/>
      <c r="AEU29" s="449"/>
      <c r="AEW29" s="336"/>
      <c r="AEY29" s="449"/>
      <c r="AFA29" s="336"/>
      <c r="AFC29" s="449"/>
      <c r="AFE29" s="336"/>
      <c r="AFG29" s="449"/>
      <c r="AFI29" s="336"/>
      <c r="AFK29" s="449"/>
      <c r="AFM29" s="336"/>
      <c r="AFO29" s="449"/>
      <c r="AFQ29" s="336"/>
      <c r="AFS29" s="449"/>
      <c r="AFU29" s="336"/>
      <c r="AFW29" s="449"/>
      <c r="AFY29" s="336"/>
      <c r="AGA29" s="449"/>
      <c r="AGC29" s="336"/>
      <c r="AGE29" s="449"/>
      <c r="AGG29" s="336"/>
      <c r="AGI29" s="449"/>
      <c r="AGK29" s="336"/>
      <c r="AGM29" s="449"/>
      <c r="AGO29" s="336"/>
      <c r="AGQ29" s="449"/>
      <c r="AGS29" s="336"/>
      <c r="AGU29" s="449"/>
      <c r="AGW29" s="336"/>
      <c r="AGY29" s="449"/>
      <c r="AHA29" s="336"/>
      <c r="AHC29" s="449"/>
      <c r="AHE29" s="336"/>
      <c r="AHG29" s="449"/>
      <c r="AHI29" s="336"/>
      <c r="AHK29" s="449"/>
      <c r="AHM29" s="336"/>
      <c r="AHO29" s="449"/>
      <c r="AHQ29" s="336"/>
      <c r="AHS29" s="449"/>
      <c r="AHU29" s="336"/>
      <c r="AHW29" s="449"/>
      <c r="AHY29" s="336"/>
      <c r="AIA29" s="449"/>
      <c r="AIC29" s="336"/>
      <c r="AIE29" s="449"/>
      <c r="AIG29" s="336"/>
      <c r="AII29" s="449"/>
      <c r="AIK29" s="336"/>
      <c r="AIM29" s="449"/>
      <c r="AIO29" s="336"/>
      <c r="AIQ29" s="449"/>
      <c r="AIS29" s="336"/>
      <c r="AIU29" s="449"/>
      <c r="AIW29" s="336"/>
      <c r="AIY29" s="449"/>
      <c r="AJA29" s="336"/>
      <c r="AJC29" s="449"/>
      <c r="AJE29" s="336"/>
      <c r="AJG29" s="449"/>
      <c r="AJI29" s="336"/>
      <c r="AJK29" s="449"/>
      <c r="AJM29" s="336"/>
      <c r="AJO29" s="449"/>
      <c r="AJQ29" s="336"/>
      <c r="AJS29" s="449"/>
      <c r="AJU29" s="336"/>
      <c r="AJW29" s="449"/>
      <c r="AJY29" s="336"/>
      <c r="AKA29" s="449"/>
      <c r="AKC29" s="336"/>
      <c r="AKE29" s="449"/>
      <c r="AKG29" s="336"/>
      <c r="AKI29" s="449"/>
      <c r="AKK29" s="336"/>
      <c r="AKM29" s="449"/>
      <c r="AKO29" s="336"/>
      <c r="AKQ29" s="449"/>
      <c r="AKS29" s="336"/>
      <c r="AKU29" s="449"/>
      <c r="AKW29" s="336"/>
      <c r="AKY29" s="449"/>
      <c r="ALA29" s="336"/>
      <c r="ALC29" s="449"/>
      <c r="ALE29" s="336"/>
      <c r="ALG29" s="449"/>
      <c r="ALI29" s="336"/>
      <c r="ALK29" s="449"/>
      <c r="ALM29" s="336"/>
      <c r="ALO29" s="449"/>
      <c r="ALQ29" s="336"/>
      <c r="ALS29" s="449"/>
      <c r="ALU29" s="336"/>
      <c r="ALW29" s="449"/>
      <c r="ALY29" s="336"/>
      <c r="AMA29" s="449"/>
      <c r="AMC29" s="336"/>
      <c r="AME29" s="449"/>
      <c r="AMG29" s="336"/>
      <c r="AMI29" s="449"/>
      <c r="AMK29" s="336"/>
      <c r="AMM29" s="449"/>
      <c r="AMO29" s="336"/>
      <c r="AMQ29" s="449"/>
      <c r="AMS29" s="336"/>
      <c r="AMU29" s="449"/>
      <c r="AMW29" s="336"/>
      <c r="AMY29" s="449"/>
      <c r="ANA29" s="336"/>
      <c r="ANC29" s="449"/>
      <c r="ANE29" s="336"/>
      <c r="ANG29" s="449"/>
      <c r="ANI29" s="336"/>
      <c r="ANK29" s="449"/>
      <c r="ANM29" s="336"/>
      <c r="ANO29" s="449"/>
      <c r="ANQ29" s="336"/>
      <c r="ANS29" s="449"/>
      <c r="ANU29" s="336"/>
      <c r="ANW29" s="449"/>
      <c r="ANY29" s="336"/>
      <c r="AOA29" s="449"/>
      <c r="AOC29" s="336"/>
      <c r="AOE29" s="449"/>
      <c r="AOG29" s="336"/>
      <c r="AOI29" s="449"/>
      <c r="AOK29" s="336"/>
      <c r="AOM29" s="449"/>
      <c r="AOO29" s="336"/>
      <c r="AOQ29" s="449"/>
      <c r="AOS29" s="336"/>
      <c r="AOU29" s="449"/>
      <c r="AOW29" s="336"/>
      <c r="AOY29" s="449"/>
      <c r="APA29" s="336"/>
      <c r="APC29" s="449"/>
      <c r="APE29" s="336"/>
      <c r="APG29" s="449"/>
      <c r="API29" s="336"/>
      <c r="APK29" s="449"/>
      <c r="APM29" s="336"/>
      <c r="APO29" s="449"/>
      <c r="APQ29" s="336"/>
      <c r="APS29" s="449"/>
      <c r="APU29" s="336"/>
      <c r="APW29" s="449"/>
      <c r="APY29" s="336"/>
      <c r="AQA29" s="449"/>
      <c r="AQC29" s="336"/>
      <c r="AQE29" s="449"/>
      <c r="AQG29" s="336"/>
      <c r="AQI29" s="449"/>
      <c r="AQK29" s="336"/>
      <c r="AQM29" s="449"/>
      <c r="AQO29" s="336"/>
      <c r="AQQ29" s="449"/>
      <c r="AQS29" s="336"/>
      <c r="AQU29" s="449"/>
      <c r="AQW29" s="336"/>
      <c r="AQY29" s="449"/>
      <c r="ARA29" s="336"/>
      <c r="ARC29" s="449"/>
      <c r="ARE29" s="336"/>
      <c r="ARG29" s="449"/>
      <c r="ARI29" s="336"/>
      <c r="ARK29" s="449"/>
      <c r="ARM29" s="336"/>
      <c r="ARO29" s="449"/>
      <c r="ARQ29" s="336"/>
      <c r="ARS29" s="449"/>
      <c r="ARU29" s="336"/>
      <c r="ARW29" s="449"/>
      <c r="ARY29" s="336"/>
      <c r="ASA29" s="449"/>
      <c r="ASC29" s="336"/>
      <c r="ASE29" s="449"/>
      <c r="ASG29" s="336"/>
      <c r="ASI29" s="449"/>
      <c r="ASK29" s="336"/>
      <c r="ASM29" s="449"/>
      <c r="ASO29" s="336"/>
      <c r="ASQ29" s="449"/>
      <c r="ASS29" s="336"/>
      <c r="ASU29" s="449"/>
      <c r="ASW29" s="336"/>
      <c r="ASY29" s="449"/>
      <c r="ATA29" s="336"/>
      <c r="ATC29" s="449"/>
      <c r="ATE29" s="336"/>
      <c r="ATG29" s="449"/>
      <c r="ATI29" s="336"/>
      <c r="ATK29" s="449"/>
      <c r="ATM29" s="336"/>
      <c r="ATO29" s="449"/>
      <c r="ATQ29" s="336"/>
      <c r="ATS29" s="449"/>
      <c r="ATU29" s="336"/>
      <c r="ATW29" s="449"/>
      <c r="ATY29" s="336"/>
      <c r="AUA29" s="449"/>
      <c r="AUC29" s="336"/>
      <c r="AUE29" s="449"/>
      <c r="AUG29" s="336"/>
      <c r="AUI29" s="449"/>
      <c r="AUK29" s="336"/>
      <c r="AUM29" s="449"/>
      <c r="AUO29" s="336"/>
      <c r="AUQ29" s="449"/>
      <c r="AUS29" s="336"/>
      <c r="AUU29" s="449"/>
      <c r="AUW29" s="336"/>
      <c r="AUY29" s="449"/>
      <c r="AVA29" s="336"/>
      <c r="AVC29" s="449"/>
      <c r="AVE29" s="336"/>
      <c r="AVG29" s="449"/>
      <c r="AVI29" s="336"/>
      <c r="AVK29" s="449"/>
      <c r="AVM29" s="336"/>
      <c r="AVO29" s="449"/>
      <c r="AVQ29" s="336"/>
      <c r="AVS29" s="449"/>
      <c r="AVU29" s="336"/>
      <c r="AVW29" s="449"/>
      <c r="AVY29" s="336"/>
      <c r="AWA29" s="449"/>
      <c r="AWC29" s="336"/>
      <c r="AWE29" s="449"/>
      <c r="AWG29" s="336"/>
      <c r="AWI29" s="449"/>
      <c r="AWK29" s="336"/>
      <c r="AWM29" s="449"/>
      <c r="AWO29" s="336"/>
      <c r="AWQ29" s="449"/>
      <c r="AWS29" s="336"/>
      <c r="AWU29" s="449"/>
      <c r="AWW29" s="336"/>
      <c r="AWY29" s="449"/>
      <c r="AXA29" s="336"/>
      <c r="AXC29" s="449"/>
      <c r="AXE29" s="336"/>
      <c r="AXG29" s="449"/>
      <c r="AXI29" s="336"/>
      <c r="AXK29" s="449"/>
      <c r="AXM29" s="336"/>
      <c r="AXO29" s="449"/>
      <c r="AXQ29" s="336"/>
      <c r="AXS29" s="449"/>
      <c r="AXU29" s="336"/>
      <c r="AXW29" s="449"/>
      <c r="AXY29" s="336"/>
      <c r="AYA29" s="449"/>
      <c r="AYC29" s="336"/>
      <c r="AYE29" s="449"/>
      <c r="AYG29" s="336"/>
      <c r="AYI29" s="449"/>
      <c r="AYK29" s="336"/>
      <c r="AYM29" s="449"/>
      <c r="AYO29" s="336"/>
      <c r="AYQ29" s="449"/>
      <c r="AYS29" s="336"/>
      <c r="AYU29" s="449"/>
      <c r="AYW29" s="336"/>
      <c r="AYY29" s="449"/>
      <c r="AZA29" s="336"/>
      <c r="AZC29" s="449"/>
      <c r="AZE29" s="336"/>
      <c r="AZG29" s="449"/>
      <c r="AZI29" s="336"/>
      <c r="AZK29" s="449"/>
      <c r="AZM29" s="336"/>
      <c r="AZO29" s="449"/>
      <c r="AZQ29" s="336"/>
      <c r="AZS29" s="449"/>
      <c r="AZU29" s="336"/>
      <c r="AZW29" s="449"/>
      <c r="AZY29" s="336"/>
      <c r="BAA29" s="449"/>
      <c r="BAC29" s="336"/>
      <c r="BAE29" s="449"/>
      <c r="BAG29" s="336"/>
      <c r="BAI29" s="449"/>
      <c r="BAK29" s="336"/>
      <c r="BAM29" s="449"/>
      <c r="BAO29" s="336"/>
      <c r="BAQ29" s="449"/>
      <c r="BAS29" s="336"/>
      <c r="BAU29" s="449"/>
      <c r="BAW29" s="336"/>
      <c r="BAY29" s="449"/>
      <c r="BBA29" s="336"/>
      <c r="BBC29" s="449"/>
      <c r="BBE29" s="336"/>
      <c r="BBG29" s="449"/>
      <c r="BBI29" s="336"/>
      <c r="BBK29" s="449"/>
      <c r="BBM29" s="336"/>
      <c r="BBO29" s="449"/>
      <c r="BBQ29" s="336"/>
      <c r="BBS29" s="449"/>
      <c r="BBU29" s="336"/>
      <c r="BBW29" s="449"/>
      <c r="BBY29" s="336"/>
      <c r="BCA29" s="449"/>
      <c r="BCC29" s="336"/>
      <c r="BCE29" s="449"/>
      <c r="BCG29" s="336"/>
      <c r="BCI29" s="449"/>
      <c r="BCK29" s="336"/>
      <c r="BCM29" s="449"/>
      <c r="BCO29" s="336"/>
      <c r="BCQ29" s="449"/>
      <c r="BCS29" s="336"/>
      <c r="BCU29" s="449"/>
      <c r="BCW29" s="336"/>
      <c r="BCY29" s="449"/>
      <c r="BDA29" s="336"/>
      <c r="BDC29" s="449"/>
      <c r="BDE29" s="336"/>
      <c r="BDG29" s="449"/>
      <c r="BDI29" s="336"/>
      <c r="BDK29" s="449"/>
      <c r="BDM29" s="336"/>
      <c r="BDO29" s="449"/>
      <c r="BDQ29" s="336"/>
      <c r="BDS29" s="449"/>
      <c r="BDU29" s="336"/>
      <c r="BDW29" s="449"/>
      <c r="BDY29" s="336"/>
      <c r="BEA29" s="449"/>
      <c r="BEC29" s="336"/>
      <c r="BEE29" s="449"/>
      <c r="BEG29" s="336"/>
      <c r="BEI29" s="449"/>
      <c r="BEK29" s="336"/>
      <c r="BEM29" s="449"/>
      <c r="BEO29" s="336"/>
      <c r="BEQ29" s="449"/>
      <c r="BES29" s="336"/>
      <c r="BEU29" s="449"/>
      <c r="BEW29" s="336"/>
      <c r="BEY29" s="449"/>
      <c r="BFA29" s="336"/>
      <c r="BFC29" s="449"/>
      <c r="BFE29" s="336"/>
      <c r="BFG29" s="449"/>
      <c r="BFI29" s="336"/>
      <c r="BFK29" s="449"/>
      <c r="BFM29" s="336"/>
      <c r="BFO29" s="449"/>
      <c r="BFQ29" s="336"/>
      <c r="BFS29" s="449"/>
      <c r="BFU29" s="336"/>
      <c r="BFW29" s="449"/>
      <c r="BFY29" s="336"/>
      <c r="BGA29" s="449"/>
      <c r="BGC29" s="336"/>
      <c r="BGE29" s="449"/>
      <c r="BGG29" s="336"/>
      <c r="BGI29" s="449"/>
      <c r="BGK29" s="336"/>
      <c r="BGM29" s="449"/>
      <c r="BGO29" s="336"/>
      <c r="BGQ29" s="449"/>
      <c r="BGS29" s="336"/>
      <c r="BGU29" s="449"/>
      <c r="BGW29" s="336"/>
      <c r="BGY29" s="449"/>
      <c r="BHA29" s="336"/>
      <c r="BHC29" s="449"/>
      <c r="BHE29" s="336"/>
      <c r="BHG29" s="449"/>
      <c r="BHI29" s="336"/>
      <c r="BHK29" s="449"/>
      <c r="BHM29" s="336"/>
      <c r="BHO29" s="449"/>
      <c r="BHQ29" s="336"/>
      <c r="BHS29" s="449"/>
      <c r="BHU29" s="336"/>
      <c r="BHW29" s="449"/>
      <c r="BHY29" s="336"/>
      <c r="BIA29" s="449"/>
      <c r="BIC29" s="336"/>
      <c r="BIE29" s="449"/>
      <c r="BIG29" s="336"/>
      <c r="BII29" s="449"/>
      <c r="BIK29" s="336"/>
      <c r="BIM29" s="449"/>
      <c r="BIO29" s="336"/>
      <c r="BIQ29" s="449"/>
      <c r="BIS29" s="336"/>
      <c r="BIU29" s="449"/>
      <c r="BIW29" s="336"/>
      <c r="BIY29" s="449"/>
      <c r="BJA29" s="336"/>
      <c r="BJC29" s="449"/>
      <c r="BJE29" s="336"/>
      <c r="BJG29" s="449"/>
      <c r="BJI29" s="336"/>
      <c r="BJK29" s="449"/>
      <c r="BJM29" s="336"/>
      <c r="BJO29" s="449"/>
      <c r="BJQ29" s="336"/>
      <c r="BJS29" s="449"/>
      <c r="BJU29" s="336"/>
      <c r="BJW29" s="449"/>
      <c r="BJY29" s="336"/>
      <c r="BKA29" s="449"/>
      <c r="BKC29" s="336"/>
      <c r="BKE29" s="449"/>
      <c r="BKG29" s="336"/>
      <c r="BKI29" s="449"/>
      <c r="BKK29" s="336"/>
      <c r="BKM29" s="449"/>
      <c r="BKO29" s="336"/>
      <c r="BKQ29" s="449"/>
      <c r="BKS29" s="336"/>
      <c r="BKU29" s="449"/>
      <c r="BKW29" s="336"/>
      <c r="BKY29" s="449"/>
      <c r="BLA29" s="336"/>
      <c r="BLC29" s="449"/>
      <c r="BLE29" s="336"/>
      <c r="BLG29" s="449"/>
      <c r="BLI29" s="336"/>
      <c r="BLK29" s="449"/>
      <c r="BLM29" s="336"/>
      <c r="BLO29" s="449"/>
      <c r="BLQ29" s="336"/>
      <c r="BLS29" s="449"/>
      <c r="BLU29" s="336"/>
      <c r="BLW29" s="449"/>
      <c r="BLY29" s="336"/>
      <c r="BMA29" s="449"/>
      <c r="BMC29" s="336"/>
      <c r="BME29" s="449"/>
      <c r="BMG29" s="336"/>
      <c r="BMI29" s="449"/>
      <c r="BMK29" s="336"/>
      <c r="BMM29" s="449"/>
      <c r="BMO29" s="336"/>
      <c r="BMQ29" s="449"/>
      <c r="BMS29" s="336"/>
      <c r="BMU29" s="449"/>
      <c r="BMW29" s="336"/>
      <c r="BMY29" s="449"/>
      <c r="BNA29" s="336"/>
      <c r="BNC29" s="449"/>
      <c r="BNE29" s="336"/>
      <c r="BNG29" s="449"/>
      <c r="BNI29" s="336"/>
      <c r="BNK29" s="449"/>
      <c r="BNM29" s="336"/>
      <c r="BNO29" s="449"/>
      <c r="BNQ29" s="336"/>
      <c r="BNS29" s="449"/>
      <c r="BNU29" s="336"/>
      <c r="BNW29" s="449"/>
      <c r="BNY29" s="336"/>
      <c r="BOA29" s="449"/>
      <c r="BOC29" s="336"/>
      <c r="BOE29" s="449"/>
      <c r="BOG29" s="336"/>
      <c r="BOI29" s="449"/>
      <c r="BOK29" s="336"/>
      <c r="BOM29" s="449"/>
      <c r="BOO29" s="336"/>
      <c r="BOQ29" s="449"/>
      <c r="BOS29" s="336"/>
      <c r="BOU29" s="449"/>
      <c r="BOW29" s="336"/>
      <c r="BOY29" s="449"/>
      <c r="BPA29" s="336"/>
      <c r="BPC29" s="449"/>
      <c r="BPE29" s="336"/>
      <c r="BPG29" s="449"/>
      <c r="BPI29" s="336"/>
      <c r="BPK29" s="449"/>
      <c r="BPM29" s="336"/>
      <c r="BPO29" s="449"/>
      <c r="BPQ29" s="336"/>
      <c r="BPS29" s="449"/>
      <c r="BPU29" s="336"/>
      <c r="BPW29" s="449"/>
      <c r="BPY29" s="336"/>
      <c r="BQA29" s="449"/>
      <c r="BQC29" s="336"/>
      <c r="BQE29" s="449"/>
      <c r="BQG29" s="336"/>
      <c r="BQI29" s="449"/>
      <c r="BQK29" s="336"/>
      <c r="BQM29" s="449"/>
      <c r="BQO29" s="336"/>
      <c r="BQQ29" s="449"/>
      <c r="BQS29" s="336"/>
      <c r="BQU29" s="449"/>
      <c r="BQW29" s="336"/>
      <c r="BQY29" s="449"/>
      <c r="BRA29" s="336"/>
      <c r="BRC29" s="449"/>
      <c r="BRE29" s="336"/>
      <c r="BRG29" s="449"/>
      <c r="BRI29" s="336"/>
      <c r="BRK29" s="449"/>
      <c r="BRM29" s="336"/>
      <c r="BRO29" s="449"/>
      <c r="BRQ29" s="336"/>
      <c r="BRS29" s="449"/>
      <c r="BRU29" s="336"/>
      <c r="BRW29" s="449"/>
      <c r="BRY29" s="336"/>
      <c r="BSA29" s="449"/>
      <c r="BSC29" s="336"/>
      <c r="BSE29" s="449"/>
      <c r="BSG29" s="336"/>
      <c r="BSI29" s="449"/>
      <c r="BSK29" s="336"/>
      <c r="BSM29" s="449"/>
      <c r="BSO29" s="336"/>
      <c r="BSQ29" s="449"/>
      <c r="BSS29" s="336"/>
      <c r="BSU29" s="449"/>
      <c r="BSW29" s="336"/>
      <c r="BSY29" s="449"/>
      <c r="BTA29" s="336"/>
      <c r="BTC29" s="449"/>
      <c r="BTE29" s="336"/>
      <c r="BTG29" s="449"/>
      <c r="BTI29" s="336"/>
      <c r="BTK29" s="449"/>
      <c r="BTM29" s="336"/>
      <c r="BTO29" s="449"/>
      <c r="BTQ29" s="336"/>
      <c r="BTS29" s="449"/>
      <c r="BTU29" s="336"/>
      <c r="BTW29" s="449"/>
      <c r="BTY29" s="336"/>
      <c r="BUA29" s="449"/>
      <c r="BUC29" s="336"/>
      <c r="BUE29" s="449"/>
      <c r="BUG29" s="336"/>
      <c r="BUI29" s="449"/>
      <c r="BUK29" s="336"/>
      <c r="BUM29" s="449"/>
      <c r="BUO29" s="336"/>
      <c r="BUQ29" s="449"/>
      <c r="BUS29" s="336"/>
      <c r="BUU29" s="449"/>
      <c r="BUW29" s="336"/>
      <c r="BUY29" s="449"/>
      <c r="BVA29" s="336"/>
      <c r="BVC29" s="449"/>
      <c r="BVE29" s="336"/>
      <c r="BVG29" s="449"/>
      <c r="BVI29" s="336"/>
      <c r="BVK29" s="449"/>
      <c r="BVM29" s="336"/>
      <c r="BVO29" s="449"/>
      <c r="BVQ29" s="336"/>
      <c r="BVS29" s="449"/>
      <c r="BVU29" s="336"/>
      <c r="BVW29" s="449"/>
      <c r="BVY29" s="336"/>
      <c r="BWA29" s="449"/>
      <c r="BWC29" s="336"/>
      <c r="BWE29" s="449"/>
      <c r="BWG29" s="336"/>
      <c r="BWI29" s="449"/>
      <c r="BWK29" s="336"/>
      <c r="BWM29" s="449"/>
      <c r="BWO29" s="336"/>
      <c r="BWQ29" s="449"/>
      <c r="BWS29" s="336"/>
      <c r="BWU29" s="449"/>
      <c r="BWW29" s="336"/>
      <c r="BWY29" s="449"/>
      <c r="BXA29" s="336"/>
      <c r="BXC29" s="449"/>
      <c r="BXE29" s="336"/>
      <c r="BXG29" s="449"/>
      <c r="BXI29" s="336"/>
      <c r="BXK29" s="449"/>
      <c r="BXM29" s="336"/>
      <c r="BXO29" s="449"/>
      <c r="BXQ29" s="336"/>
      <c r="BXS29" s="449"/>
      <c r="BXU29" s="336"/>
      <c r="BXW29" s="449"/>
      <c r="BXY29" s="336"/>
      <c r="BYA29" s="449"/>
      <c r="BYC29" s="336"/>
      <c r="BYE29" s="449"/>
      <c r="BYG29" s="336"/>
      <c r="BYI29" s="449"/>
      <c r="BYK29" s="336"/>
      <c r="BYM29" s="449"/>
      <c r="BYO29" s="336"/>
      <c r="BYQ29" s="449"/>
      <c r="BYS29" s="336"/>
      <c r="BYU29" s="449"/>
      <c r="BYW29" s="336"/>
      <c r="BYY29" s="449"/>
      <c r="BZA29" s="336"/>
      <c r="BZC29" s="449"/>
      <c r="BZE29" s="336"/>
      <c r="BZG29" s="449"/>
      <c r="BZI29" s="336"/>
      <c r="BZK29" s="449"/>
      <c r="BZM29" s="336"/>
      <c r="BZO29" s="449"/>
      <c r="BZQ29" s="336"/>
      <c r="BZS29" s="449"/>
      <c r="BZU29" s="336"/>
      <c r="BZW29" s="449"/>
      <c r="BZY29" s="336"/>
      <c r="CAA29" s="449"/>
      <c r="CAC29" s="336"/>
      <c r="CAE29" s="449"/>
      <c r="CAG29" s="336"/>
      <c r="CAI29" s="449"/>
      <c r="CAK29" s="336"/>
      <c r="CAM29" s="449"/>
      <c r="CAO29" s="336"/>
      <c r="CAQ29" s="449"/>
      <c r="CAS29" s="336"/>
      <c r="CAU29" s="449"/>
      <c r="CAW29" s="336"/>
      <c r="CAY29" s="449"/>
      <c r="CBA29" s="336"/>
      <c r="CBC29" s="449"/>
      <c r="CBE29" s="336"/>
      <c r="CBG29" s="449"/>
      <c r="CBI29" s="336"/>
      <c r="CBK29" s="449"/>
      <c r="CBM29" s="336"/>
      <c r="CBO29" s="449"/>
      <c r="CBQ29" s="336"/>
      <c r="CBS29" s="449"/>
      <c r="CBU29" s="336"/>
      <c r="CBW29" s="449"/>
      <c r="CBY29" s="336"/>
      <c r="CCA29" s="449"/>
      <c r="CCC29" s="336"/>
      <c r="CCE29" s="449"/>
      <c r="CCG29" s="336"/>
      <c r="CCI29" s="449"/>
      <c r="CCK29" s="336"/>
      <c r="CCM29" s="449"/>
      <c r="CCO29" s="336"/>
      <c r="CCQ29" s="449"/>
      <c r="CCS29" s="336"/>
      <c r="CCU29" s="449"/>
      <c r="CCW29" s="336"/>
      <c r="CCY29" s="449"/>
      <c r="CDA29" s="336"/>
      <c r="CDC29" s="449"/>
      <c r="CDE29" s="336"/>
      <c r="CDG29" s="449"/>
      <c r="CDI29" s="336"/>
      <c r="CDK29" s="449"/>
      <c r="CDM29" s="336"/>
      <c r="CDO29" s="449"/>
      <c r="CDQ29" s="336"/>
      <c r="CDS29" s="449"/>
      <c r="CDU29" s="336"/>
      <c r="CDW29" s="449"/>
      <c r="CDY29" s="336"/>
      <c r="CEA29" s="449"/>
      <c r="CEC29" s="336"/>
      <c r="CEE29" s="449"/>
      <c r="CEG29" s="336"/>
      <c r="CEI29" s="449"/>
      <c r="CEK29" s="336"/>
      <c r="CEM29" s="449"/>
      <c r="CEO29" s="336"/>
      <c r="CEQ29" s="449"/>
      <c r="CES29" s="336"/>
      <c r="CEU29" s="449"/>
      <c r="CEW29" s="336"/>
      <c r="CEY29" s="449"/>
      <c r="CFA29" s="336"/>
      <c r="CFC29" s="449"/>
      <c r="CFE29" s="336"/>
      <c r="CFG29" s="449"/>
      <c r="CFI29" s="336"/>
      <c r="CFK29" s="449"/>
      <c r="CFM29" s="336"/>
      <c r="CFO29" s="449"/>
      <c r="CFQ29" s="336"/>
      <c r="CFS29" s="449"/>
      <c r="CFU29" s="336"/>
      <c r="CFW29" s="449"/>
      <c r="CFY29" s="336"/>
      <c r="CGA29" s="449"/>
      <c r="CGC29" s="336"/>
      <c r="CGE29" s="449"/>
      <c r="CGG29" s="336"/>
      <c r="CGI29" s="449"/>
      <c r="CGK29" s="336"/>
      <c r="CGM29" s="449"/>
      <c r="CGO29" s="336"/>
      <c r="CGQ29" s="449"/>
      <c r="CGS29" s="336"/>
      <c r="CGU29" s="449"/>
      <c r="CGW29" s="336"/>
      <c r="CGY29" s="449"/>
      <c r="CHA29" s="336"/>
      <c r="CHC29" s="449"/>
      <c r="CHE29" s="336"/>
      <c r="CHG29" s="449"/>
      <c r="CHI29" s="336"/>
      <c r="CHK29" s="449"/>
      <c r="CHM29" s="336"/>
      <c r="CHO29" s="449"/>
      <c r="CHQ29" s="336"/>
      <c r="CHS29" s="449"/>
      <c r="CHU29" s="336"/>
      <c r="CHW29" s="449"/>
      <c r="CHY29" s="336"/>
      <c r="CIA29" s="449"/>
      <c r="CIC29" s="336"/>
      <c r="CIE29" s="449"/>
      <c r="CIG29" s="336"/>
      <c r="CII29" s="449"/>
      <c r="CIK29" s="336"/>
      <c r="CIM29" s="449"/>
      <c r="CIO29" s="336"/>
      <c r="CIQ29" s="449"/>
      <c r="CIS29" s="336"/>
      <c r="CIU29" s="449"/>
      <c r="CIW29" s="336"/>
      <c r="CIY29" s="449"/>
      <c r="CJA29" s="336"/>
      <c r="CJC29" s="449"/>
      <c r="CJE29" s="336"/>
      <c r="CJG29" s="449"/>
      <c r="CJI29" s="336"/>
      <c r="CJK29" s="449"/>
      <c r="CJM29" s="336"/>
      <c r="CJO29" s="449"/>
      <c r="CJQ29" s="336"/>
      <c r="CJS29" s="449"/>
      <c r="CJU29" s="336"/>
      <c r="CJW29" s="449"/>
      <c r="CJY29" s="336"/>
      <c r="CKA29" s="449"/>
      <c r="CKC29" s="336"/>
      <c r="CKE29" s="449"/>
      <c r="CKG29" s="336"/>
      <c r="CKI29" s="449"/>
      <c r="CKK29" s="336"/>
      <c r="CKM29" s="449"/>
      <c r="CKO29" s="336"/>
      <c r="CKQ29" s="449"/>
      <c r="CKS29" s="336"/>
      <c r="CKU29" s="449"/>
      <c r="CKW29" s="336"/>
      <c r="CKY29" s="449"/>
      <c r="CLA29" s="336"/>
      <c r="CLC29" s="449"/>
      <c r="CLE29" s="336"/>
      <c r="CLG29" s="449"/>
      <c r="CLI29" s="336"/>
      <c r="CLK29" s="449"/>
      <c r="CLM29" s="336"/>
      <c r="CLO29" s="449"/>
      <c r="CLQ29" s="336"/>
      <c r="CLS29" s="449"/>
      <c r="CLU29" s="336"/>
      <c r="CLW29" s="449"/>
      <c r="CLY29" s="336"/>
      <c r="CMA29" s="449"/>
      <c r="CMC29" s="336"/>
      <c r="CME29" s="449"/>
      <c r="CMG29" s="336"/>
      <c r="CMI29" s="449"/>
      <c r="CMK29" s="336"/>
      <c r="CMM29" s="449"/>
      <c r="CMO29" s="336"/>
      <c r="CMQ29" s="449"/>
      <c r="CMS29" s="336"/>
      <c r="CMU29" s="449"/>
      <c r="CMW29" s="336"/>
      <c r="CMY29" s="449"/>
      <c r="CNA29" s="336"/>
      <c r="CNC29" s="449"/>
      <c r="CNE29" s="336"/>
      <c r="CNG29" s="449"/>
      <c r="CNI29" s="336"/>
      <c r="CNK29" s="449"/>
      <c r="CNM29" s="336"/>
      <c r="CNO29" s="449"/>
      <c r="CNQ29" s="336"/>
      <c r="CNS29" s="449"/>
      <c r="CNU29" s="336"/>
      <c r="CNW29" s="449"/>
      <c r="CNY29" s="336"/>
      <c r="COA29" s="449"/>
      <c r="COC29" s="336"/>
      <c r="COE29" s="449"/>
      <c r="COG29" s="336"/>
      <c r="COI29" s="449"/>
      <c r="COK29" s="336"/>
      <c r="COM29" s="449"/>
      <c r="COO29" s="336"/>
      <c r="COQ29" s="449"/>
      <c r="COS29" s="336"/>
      <c r="COU29" s="449"/>
      <c r="COW29" s="336"/>
      <c r="COY29" s="449"/>
      <c r="CPA29" s="336"/>
      <c r="CPC29" s="449"/>
      <c r="CPE29" s="336"/>
      <c r="CPG29" s="449"/>
      <c r="CPI29" s="336"/>
      <c r="CPK29" s="449"/>
      <c r="CPM29" s="336"/>
      <c r="CPO29" s="449"/>
      <c r="CPQ29" s="336"/>
      <c r="CPS29" s="449"/>
      <c r="CPU29" s="336"/>
      <c r="CPW29" s="449"/>
      <c r="CPY29" s="336"/>
      <c r="CQA29" s="449"/>
      <c r="CQC29" s="336"/>
      <c r="CQE29" s="449"/>
      <c r="CQG29" s="336"/>
      <c r="CQI29" s="449"/>
      <c r="CQK29" s="336"/>
      <c r="CQM29" s="449"/>
      <c r="CQO29" s="336"/>
      <c r="CQQ29" s="449"/>
      <c r="CQS29" s="336"/>
      <c r="CQU29" s="449"/>
      <c r="CQW29" s="336"/>
      <c r="CQY29" s="449"/>
      <c r="CRA29" s="336"/>
      <c r="CRC29" s="449"/>
      <c r="CRE29" s="336"/>
      <c r="CRG29" s="449"/>
      <c r="CRI29" s="336"/>
      <c r="CRK29" s="449"/>
      <c r="CRM29" s="336"/>
      <c r="CRO29" s="449"/>
      <c r="CRQ29" s="336"/>
      <c r="CRS29" s="449"/>
      <c r="CRU29" s="336"/>
      <c r="CRW29" s="449"/>
      <c r="CRY29" s="336"/>
      <c r="CSA29" s="449"/>
      <c r="CSC29" s="336"/>
      <c r="CSE29" s="449"/>
      <c r="CSG29" s="336"/>
      <c r="CSI29" s="449"/>
      <c r="CSK29" s="336"/>
      <c r="CSM29" s="449"/>
      <c r="CSO29" s="336"/>
      <c r="CSQ29" s="449"/>
      <c r="CSS29" s="336"/>
      <c r="CSU29" s="449"/>
      <c r="CSW29" s="336"/>
      <c r="CSY29" s="449"/>
      <c r="CTA29" s="336"/>
      <c r="CTC29" s="449"/>
      <c r="CTE29" s="336"/>
      <c r="CTG29" s="449"/>
      <c r="CTI29" s="336"/>
      <c r="CTK29" s="449"/>
      <c r="CTM29" s="336"/>
      <c r="CTO29" s="449"/>
      <c r="CTQ29" s="336"/>
      <c r="CTS29" s="449"/>
      <c r="CTU29" s="336"/>
      <c r="CTW29" s="449"/>
      <c r="CTY29" s="336"/>
      <c r="CUA29" s="449"/>
      <c r="CUC29" s="336"/>
      <c r="CUE29" s="449"/>
      <c r="CUG29" s="336"/>
      <c r="CUI29" s="449"/>
      <c r="CUK29" s="336"/>
      <c r="CUM29" s="449"/>
      <c r="CUO29" s="336"/>
      <c r="CUQ29" s="449"/>
      <c r="CUS29" s="336"/>
      <c r="CUU29" s="449"/>
      <c r="CUW29" s="336"/>
      <c r="CUY29" s="449"/>
      <c r="CVA29" s="336"/>
      <c r="CVC29" s="449"/>
      <c r="CVE29" s="336"/>
      <c r="CVG29" s="449"/>
      <c r="CVI29" s="336"/>
      <c r="CVK29" s="449"/>
      <c r="CVM29" s="336"/>
      <c r="CVO29" s="449"/>
      <c r="CVQ29" s="336"/>
      <c r="CVS29" s="449"/>
      <c r="CVU29" s="336"/>
      <c r="CVW29" s="449"/>
      <c r="CVY29" s="336"/>
      <c r="CWA29" s="449"/>
      <c r="CWC29" s="336"/>
      <c r="CWE29" s="449"/>
      <c r="CWG29" s="336"/>
      <c r="CWI29" s="449"/>
      <c r="CWK29" s="336"/>
      <c r="CWM29" s="449"/>
      <c r="CWO29" s="336"/>
      <c r="CWQ29" s="449"/>
      <c r="CWS29" s="336"/>
      <c r="CWU29" s="449"/>
      <c r="CWW29" s="336"/>
      <c r="CWY29" s="449"/>
      <c r="CXA29" s="336"/>
      <c r="CXC29" s="449"/>
      <c r="CXE29" s="336"/>
      <c r="CXG29" s="449"/>
      <c r="CXI29" s="336"/>
      <c r="CXK29" s="449"/>
      <c r="CXM29" s="336"/>
      <c r="CXO29" s="449"/>
      <c r="CXQ29" s="336"/>
      <c r="CXS29" s="449"/>
      <c r="CXU29" s="336"/>
      <c r="CXW29" s="449"/>
      <c r="CXY29" s="336"/>
      <c r="CYA29" s="449"/>
      <c r="CYC29" s="336"/>
      <c r="CYE29" s="449"/>
      <c r="CYG29" s="336"/>
      <c r="CYI29" s="449"/>
      <c r="CYK29" s="336"/>
      <c r="CYM29" s="449"/>
      <c r="CYO29" s="336"/>
      <c r="CYQ29" s="449"/>
      <c r="CYS29" s="336"/>
      <c r="CYU29" s="449"/>
      <c r="CYW29" s="336"/>
      <c r="CYY29" s="449"/>
      <c r="CZA29" s="336"/>
      <c r="CZC29" s="449"/>
      <c r="CZE29" s="336"/>
      <c r="CZG29" s="449"/>
      <c r="CZI29" s="336"/>
      <c r="CZK29" s="449"/>
      <c r="CZM29" s="336"/>
      <c r="CZO29" s="449"/>
      <c r="CZQ29" s="336"/>
      <c r="CZS29" s="449"/>
      <c r="CZU29" s="336"/>
      <c r="CZW29" s="449"/>
      <c r="CZY29" s="336"/>
      <c r="DAA29" s="449"/>
      <c r="DAC29" s="336"/>
      <c r="DAE29" s="449"/>
      <c r="DAG29" s="336"/>
      <c r="DAI29" s="449"/>
      <c r="DAK29" s="336"/>
      <c r="DAM29" s="449"/>
      <c r="DAO29" s="336"/>
      <c r="DAQ29" s="449"/>
      <c r="DAS29" s="336"/>
      <c r="DAU29" s="449"/>
      <c r="DAW29" s="336"/>
      <c r="DAY29" s="449"/>
      <c r="DBA29" s="336"/>
      <c r="DBC29" s="449"/>
      <c r="DBE29" s="336"/>
      <c r="DBG29" s="449"/>
      <c r="DBI29" s="336"/>
      <c r="DBK29" s="449"/>
      <c r="DBM29" s="336"/>
      <c r="DBO29" s="449"/>
      <c r="DBQ29" s="336"/>
      <c r="DBS29" s="449"/>
      <c r="DBU29" s="336"/>
      <c r="DBW29" s="449"/>
      <c r="DBY29" s="336"/>
      <c r="DCA29" s="449"/>
      <c r="DCC29" s="336"/>
      <c r="DCE29" s="449"/>
      <c r="DCG29" s="336"/>
      <c r="DCI29" s="449"/>
      <c r="DCK29" s="336"/>
      <c r="DCM29" s="449"/>
      <c r="DCO29" s="336"/>
      <c r="DCQ29" s="449"/>
      <c r="DCS29" s="336"/>
      <c r="DCU29" s="449"/>
      <c r="DCW29" s="336"/>
      <c r="DCY29" s="449"/>
      <c r="DDA29" s="336"/>
      <c r="DDC29" s="449"/>
      <c r="DDE29" s="336"/>
      <c r="DDG29" s="449"/>
      <c r="DDI29" s="336"/>
      <c r="DDK29" s="449"/>
      <c r="DDM29" s="336"/>
      <c r="DDO29" s="449"/>
      <c r="DDQ29" s="336"/>
      <c r="DDS29" s="449"/>
      <c r="DDU29" s="336"/>
      <c r="DDW29" s="449"/>
      <c r="DDY29" s="336"/>
      <c r="DEA29" s="449"/>
      <c r="DEC29" s="336"/>
      <c r="DEE29" s="449"/>
      <c r="DEG29" s="336"/>
      <c r="DEI29" s="449"/>
      <c r="DEK29" s="336"/>
      <c r="DEM29" s="449"/>
      <c r="DEO29" s="336"/>
      <c r="DEQ29" s="449"/>
      <c r="DES29" s="336"/>
      <c r="DEU29" s="449"/>
      <c r="DEW29" s="336"/>
      <c r="DEY29" s="449"/>
      <c r="DFA29" s="336"/>
      <c r="DFC29" s="449"/>
      <c r="DFE29" s="336"/>
      <c r="DFG29" s="449"/>
      <c r="DFI29" s="336"/>
      <c r="DFK29" s="449"/>
      <c r="DFM29" s="336"/>
      <c r="DFO29" s="449"/>
      <c r="DFQ29" s="336"/>
      <c r="DFS29" s="449"/>
      <c r="DFU29" s="336"/>
      <c r="DFW29" s="449"/>
      <c r="DFY29" s="336"/>
      <c r="DGA29" s="449"/>
      <c r="DGC29" s="336"/>
      <c r="DGE29" s="449"/>
      <c r="DGG29" s="336"/>
      <c r="DGI29" s="449"/>
      <c r="DGK29" s="336"/>
      <c r="DGM29" s="449"/>
      <c r="DGO29" s="336"/>
      <c r="DGQ29" s="449"/>
      <c r="DGS29" s="336"/>
      <c r="DGU29" s="449"/>
      <c r="DGW29" s="336"/>
      <c r="DGY29" s="449"/>
      <c r="DHA29" s="336"/>
      <c r="DHC29" s="449"/>
      <c r="DHE29" s="336"/>
      <c r="DHG29" s="449"/>
      <c r="DHI29" s="336"/>
      <c r="DHK29" s="449"/>
      <c r="DHM29" s="336"/>
      <c r="DHO29" s="449"/>
      <c r="DHQ29" s="336"/>
      <c r="DHS29" s="449"/>
      <c r="DHU29" s="336"/>
      <c r="DHW29" s="449"/>
      <c r="DHY29" s="336"/>
      <c r="DIA29" s="449"/>
      <c r="DIC29" s="336"/>
      <c r="DIE29" s="449"/>
      <c r="DIG29" s="336"/>
      <c r="DII29" s="449"/>
      <c r="DIK29" s="336"/>
      <c r="DIM29" s="449"/>
      <c r="DIO29" s="336"/>
      <c r="DIQ29" s="449"/>
      <c r="DIS29" s="336"/>
      <c r="DIU29" s="449"/>
      <c r="DIW29" s="336"/>
      <c r="DIY29" s="449"/>
      <c r="DJA29" s="336"/>
      <c r="DJC29" s="449"/>
      <c r="DJE29" s="336"/>
      <c r="DJG29" s="449"/>
      <c r="DJI29" s="336"/>
      <c r="DJK29" s="449"/>
      <c r="DJM29" s="336"/>
      <c r="DJO29" s="449"/>
      <c r="DJQ29" s="336"/>
      <c r="DJS29" s="449"/>
      <c r="DJU29" s="336"/>
      <c r="DJW29" s="449"/>
      <c r="DJY29" s="336"/>
      <c r="DKA29" s="449"/>
      <c r="DKC29" s="336"/>
      <c r="DKE29" s="449"/>
      <c r="DKG29" s="336"/>
      <c r="DKI29" s="449"/>
      <c r="DKK29" s="336"/>
      <c r="DKM29" s="449"/>
      <c r="DKO29" s="336"/>
      <c r="DKQ29" s="449"/>
      <c r="DKS29" s="336"/>
      <c r="DKU29" s="449"/>
      <c r="DKW29" s="336"/>
      <c r="DKY29" s="449"/>
      <c r="DLA29" s="336"/>
      <c r="DLC29" s="449"/>
      <c r="DLE29" s="336"/>
      <c r="DLG29" s="449"/>
      <c r="DLI29" s="336"/>
      <c r="DLK29" s="449"/>
      <c r="DLM29" s="336"/>
      <c r="DLO29" s="449"/>
      <c r="DLQ29" s="336"/>
      <c r="DLS29" s="449"/>
      <c r="DLU29" s="336"/>
      <c r="DLW29" s="449"/>
      <c r="DLY29" s="336"/>
      <c r="DMA29" s="449"/>
      <c r="DMC29" s="336"/>
      <c r="DME29" s="449"/>
      <c r="DMG29" s="336"/>
      <c r="DMI29" s="449"/>
      <c r="DMK29" s="336"/>
      <c r="DMM29" s="449"/>
      <c r="DMO29" s="336"/>
      <c r="DMQ29" s="449"/>
      <c r="DMS29" s="336"/>
      <c r="DMU29" s="449"/>
      <c r="DMW29" s="336"/>
      <c r="DMY29" s="449"/>
      <c r="DNA29" s="336"/>
      <c r="DNC29" s="449"/>
      <c r="DNE29" s="336"/>
      <c r="DNG29" s="449"/>
      <c r="DNI29" s="336"/>
      <c r="DNK29" s="449"/>
      <c r="DNM29" s="336"/>
      <c r="DNO29" s="449"/>
      <c r="DNQ29" s="336"/>
      <c r="DNS29" s="449"/>
      <c r="DNU29" s="336"/>
      <c r="DNW29" s="449"/>
      <c r="DNY29" s="336"/>
      <c r="DOA29" s="449"/>
      <c r="DOC29" s="336"/>
      <c r="DOE29" s="449"/>
      <c r="DOG29" s="336"/>
      <c r="DOI29" s="449"/>
      <c r="DOK29" s="336"/>
      <c r="DOM29" s="449"/>
      <c r="DOO29" s="336"/>
      <c r="DOQ29" s="449"/>
      <c r="DOS29" s="336"/>
      <c r="DOU29" s="449"/>
      <c r="DOW29" s="336"/>
      <c r="DOY29" s="449"/>
      <c r="DPA29" s="336"/>
      <c r="DPC29" s="449"/>
      <c r="DPE29" s="336"/>
      <c r="DPG29" s="449"/>
      <c r="DPI29" s="336"/>
      <c r="DPK29" s="449"/>
      <c r="DPM29" s="336"/>
      <c r="DPO29" s="449"/>
      <c r="DPQ29" s="336"/>
      <c r="DPS29" s="449"/>
      <c r="DPU29" s="336"/>
      <c r="DPW29" s="449"/>
      <c r="DPY29" s="336"/>
      <c r="DQA29" s="449"/>
      <c r="DQC29" s="336"/>
      <c r="DQE29" s="449"/>
      <c r="DQG29" s="336"/>
      <c r="DQI29" s="449"/>
      <c r="DQK29" s="336"/>
      <c r="DQM29" s="449"/>
      <c r="DQO29" s="336"/>
      <c r="DQQ29" s="449"/>
      <c r="DQS29" s="336"/>
      <c r="DQU29" s="449"/>
      <c r="DQW29" s="336"/>
      <c r="DQY29" s="449"/>
      <c r="DRA29" s="336"/>
      <c r="DRC29" s="449"/>
      <c r="DRE29" s="336"/>
      <c r="DRG29" s="449"/>
      <c r="DRI29" s="336"/>
      <c r="DRK29" s="449"/>
      <c r="DRM29" s="336"/>
      <c r="DRO29" s="449"/>
      <c r="DRQ29" s="336"/>
      <c r="DRS29" s="449"/>
      <c r="DRU29" s="336"/>
      <c r="DRW29" s="449"/>
      <c r="DRY29" s="336"/>
      <c r="DSA29" s="449"/>
      <c r="DSC29" s="336"/>
      <c r="DSE29" s="449"/>
      <c r="DSG29" s="336"/>
      <c r="DSI29" s="449"/>
      <c r="DSK29" s="336"/>
      <c r="DSM29" s="449"/>
      <c r="DSO29" s="336"/>
      <c r="DSQ29" s="449"/>
      <c r="DSS29" s="336"/>
      <c r="DSU29" s="449"/>
      <c r="DSW29" s="336"/>
      <c r="DSY29" s="449"/>
      <c r="DTA29" s="336"/>
      <c r="DTC29" s="449"/>
      <c r="DTE29" s="336"/>
      <c r="DTG29" s="449"/>
      <c r="DTI29" s="336"/>
      <c r="DTK29" s="449"/>
      <c r="DTM29" s="336"/>
      <c r="DTO29" s="449"/>
      <c r="DTQ29" s="336"/>
      <c r="DTS29" s="449"/>
      <c r="DTU29" s="336"/>
      <c r="DTW29" s="449"/>
      <c r="DTY29" s="336"/>
      <c r="DUA29" s="449"/>
      <c r="DUC29" s="336"/>
      <c r="DUE29" s="449"/>
      <c r="DUG29" s="336"/>
      <c r="DUI29" s="449"/>
      <c r="DUK29" s="336"/>
      <c r="DUM29" s="449"/>
      <c r="DUO29" s="336"/>
      <c r="DUQ29" s="449"/>
      <c r="DUS29" s="336"/>
      <c r="DUU29" s="449"/>
      <c r="DUW29" s="336"/>
      <c r="DUY29" s="449"/>
      <c r="DVA29" s="336"/>
      <c r="DVC29" s="449"/>
      <c r="DVE29" s="336"/>
      <c r="DVG29" s="449"/>
      <c r="DVI29" s="336"/>
      <c r="DVK29" s="449"/>
      <c r="DVM29" s="336"/>
      <c r="DVO29" s="449"/>
      <c r="DVQ29" s="336"/>
      <c r="DVS29" s="449"/>
      <c r="DVU29" s="336"/>
      <c r="DVW29" s="449"/>
      <c r="DVY29" s="336"/>
      <c r="DWA29" s="449"/>
      <c r="DWC29" s="336"/>
      <c r="DWE29" s="449"/>
      <c r="DWG29" s="336"/>
      <c r="DWI29" s="449"/>
      <c r="DWK29" s="336"/>
      <c r="DWM29" s="449"/>
      <c r="DWO29" s="336"/>
      <c r="DWQ29" s="449"/>
      <c r="DWS29" s="336"/>
      <c r="DWU29" s="449"/>
      <c r="DWW29" s="336"/>
      <c r="DWY29" s="449"/>
      <c r="DXA29" s="336"/>
      <c r="DXC29" s="449"/>
      <c r="DXE29" s="336"/>
      <c r="DXG29" s="449"/>
      <c r="DXI29" s="336"/>
      <c r="DXK29" s="449"/>
      <c r="DXM29" s="336"/>
      <c r="DXO29" s="449"/>
      <c r="DXQ29" s="336"/>
      <c r="DXS29" s="449"/>
      <c r="DXU29" s="336"/>
      <c r="DXW29" s="449"/>
      <c r="DXY29" s="336"/>
      <c r="DYA29" s="449"/>
      <c r="DYC29" s="336"/>
      <c r="DYE29" s="449"/>
      <c r="DYG29" s="336"/>
      <c r="DYI29" s="449"/>
      <c r="DYK29" s="336"/>
      <c r="DYM29" s="449"/>
      <c r="DYO29" s="336"/>
      <c r="DYQ29" s="449"/>
      <c r="DYS29" s="336"/>
      <c r="DYU29" s="449"/>
      <c r="DYW29" s="336"/>
      <c r="DYY29" s="449"/>
      <c r="DZA29" s="336"/>
      <c r="DZC29" s="449"/>
      <c r="DZE29" s="336"/>
      <c r="DZG29" s="449"/>
      <c r="DZI29" s="336"/>
      <c r="DZK29" s="449"/>
      <c r="DZM29" s="336"/>
      <c r="DZO29" s="449"/>
      <c r="DZQ29" s="336"/>
      <c r="DZS29" s="449"/>
      <c r="DZU29" s="336"/>
      <c r="DZW29" s="449"/>
      <c r="DZY29" s="336"/>
      <c r="EAA29" s="449"/>
      <c r="EAC29" s="336"/>
      <c r="EAE29" s="449"/>
      <c r="EAG29" s="336"/>
      <c r="EAI29" s="449"/>
      <c r="EAK29" s="336"/>
      <c r="EAM29" s="449"/>
      <c r="EAO29" s="336"/>
      <c r="EAQ29" s="449"/>
      <c r="EAS29" s="336"/>
      <c r="EAU29" s="449"/>
      <c r="EAW29" s="336"/>
      <c r="EAY29" s="449"/>
      <c r="EBA29" s="336"/>
      <c r="EBC29" s="449"/>
      <c r="EBE29" s="336"/>
      <c r="EBG29" s="449"/>
      <c r="EBI29" s="336"/>
      <c r="EBK29" s="449"/>
      <c r="EBM29" s="336"/>
      <c r="EBO29" s="449"/>
      <c r="EBQ29" s="336"/>
      <c r="EBS29" s="449"/>
      <c r="EBU29" s="336"/>
      <c r="EBW29" s="449"/>
      <c r="EBY29" s="336"/>
      <c r="ECA29" s="449"/>
      <c r="ECC29" s="336"/>
      <c r="ECE29" s="449"/>
      <c r="ECG29" s="336"/>
      <c r="ECI29" s="449"/>
      <c r="ECK29" s="336"/>
      <c r="ECM29" s="449"/>
      <c r="ECO29" s="336"/>
      <c r="ECQ29" s="449"/>
      <c r="ECS29" s="336"/>
      <c r="ECU29" s="449"/>
      <c r="ECW29" s="336"/>
      <c r="ECY29" s="449"/>
      <c r="EDA29" s="336"/>
      <c r="EDC29" s="449"/>
      <c r="EDE29" s="336"/>
      <c r="EDG29" s="449"/>
      <c r="EDI29" s="336"/>
      <c r="EDK29" s="449"/>
      <c r="EDM29" s="336"/>
      <c r="EDO29" s="449"/>
      <c r="EDQ29" s="336"/>
      <c r="EDS29" s="449"/>
      <c r="EDU29" s="336"/>
      <c r="EDW29" s="449"/>
      <c r="EDY29" s="336"/>
      <c r="EEA29" s="449"/>
      <c r="EEC29" s="336"/>
      <c r="EEE29" s="449"/>
      <c r="EEG29" s="336"/>
      <c r="EEI29" s="449"/>
      <c r="EEK29" s="336"/>
      <c r="EEM29" s="449"/>
      <c r="EEO29" s="336"/>
      <c r="EEQ29" s="449"/>
      <c r="EES29" s="336"/>
      <c r="EEU29" s="449"/>
      <c r="EEW29" s="336"/>
      <c r="EEY29" s="449"/>
      <c r="EFA29" s="336"/>
      <c r="EFC29" s="449"/>
      <c r="EFE29" s="336"/>
      <c r="EFG29" s="449"/>
      <c r="EFI29" s="336"/>
      <c r="EFK29" s="449"/>
      <c r="EFM29" s="336"/>
      <c r="EFO29" s="449"/>
      <c r="EFQ29" s="336"/>
      <c r="EFS29" s="449"/>
      <c r="EFU29" s="336"/>
      <c r="EFW29" s="449"/>
      <c r="EFY29" s="336"/>
      <c r="EGA29" s="449"/>
      <c r="EGC29" s="336"/>
      <c r="EGE29" s="449"/>
      <c r="EGG29" s="336"/>
      <c r="EGI29" s="449"/>
      <c r="EGK29" s="336"/>
      <c r="EGM29" s="449"/>
      <c r="EGO29" s="336"/>
      <c r="EGQ29" s="449"/>
      <c r="EGS29" s="336"/>
      <c r="EGU29" s="449"/>
      <c r="EGW29" s="336"/>
      <c r="EGY29" s="449"/>
      <c r="EHA29" s="336"/>
      <c r="EHC29" s="449"/>
      <c r="EHE29" s="336"/>
      <c r="EHG29" s="449"/>
      <c r="EHI29" s="336"/>
      <c r="EHK29" s="449"/>
      <c r="EHM29" s="336"/>
      <c r="EHO29" s="449"/>
      <c r="EHQ29" s="336"/>
      <c r="EHS29" s="449"/>
      <c r="EHU29" s="336"/>
      <c r="EHW29" s="449"/>
      <c r="EHY29" s="336"/>
      <c r="EIA29" s="449"/>
      <c r="EIC29" s="336"/>
      <c r="EIE29" s="449"/>
      <c r="EIG29" s="336"/>
      <c r="EII29" s="449"/>
      <c r="EIK29" s="336"/>
      <c r="EIM29" s="449"/>
      <c r="EIO29" s="336"/>
      <c r="EIQ29" s="449"/>
      <c r="EIS29" s="336"/>
      <c r="EIU29" s="449"/>
      <c r="EIW29" s="336"/>
      <c r="EIY29" s="449"/>
      <c r="EJA29" s="336"/>
      <c r="EJC29" s="449"/>
      <c r="EJE29" s="336"/>
      <c r="EJG29" s="449"/>
      <c r="EJI29" s="336"/>
      <c r="EJK29" s="449"/>
      <c r="EJM29" s="336"/>
      <c r="EJO29" s="449"/>
      <c r="EJQ29" s="336"/>
      <c r="EJS29" s="449"/>
      <c r="EJU29" s="336"/>
      <c r="EJW29" s="449"/>
      <c r="EJY29" s="336"/>
      <c r="EKA29" s="449"/>
      <c r="EKC29" s="336"/>
      <c r="EKE29" s="449"/>
      <c r="EKG29" s="336"/>
      <c r="EKI29" s="449"/>
      <c r="EKK29" s="336"/>
      <c r="EKM29" s="449"/>
      <c r="EKO29" s="336"/>
      <c r="EKQ29" s="449"/>
      <c r="EKS29" s="336"/>
      <c r="EKU29" s="449"/>
      <c r="EKW29" s="336"/>
      <c r="EKY29" s="449"/>
      <c r="ELA29" s="336"/>
      <c r="ELC29" s="449"/>
      <c r="ELE29" s="336"/>
      <c r="ELG29" s="449"/>
      <c r="ELI29" s="336"/>
      <c r="ELK29" s="449"/>
      <c r="ELM29" s="336"/>
      <c r="ELO29" s="449"/>
      <c r="ELQ29" s="336"/>
      <c r="ELS29" s="449"/>
      <c r="ELU29" s="336"/>
      <c r="ELW29" s="449"/>
      <c r="ELY29" s="336"/>
      <c r="EMA29" s="449"/>
      <c r="EMC29" s="336"/>
      <c r="EME29" s="449"/>
      <c r="EMG29" s="336"/>
      <c r="EMI29" s="449"/>
      <c r="EMK29" s="336"/>
      <c r="EMM29" s="449"/>
      <c r="EMO29" s="336"/>
      <c r="EMQ29" s="449"/>
      <c r="EMS29" s="336"/>
      <c r="EMU29" s="449"/>
      <c r="EMW29" s="336"/>
      <c r="EMY29" s="449"/>
      <c r="ENA29" s="336"/>
      <c r="ENC29" s="449"/>
      <c r="ENE29" s="336"/>
      <c r="ENG29" s="449"/>
      <c r="ENI29" s="336"/>
      <c r="ENK29" s="449"/>
      <c r="ENM29" s="336"/>
      <c r="ENO29" s="449"/>
      <c r="ENQ29" s="336"/>
      <c r="ENS29" s="449"/>
      <c r="ENU29" s="336"/>
      <c r="ENW29" s="449"/>
      <c r="ENY29" s="336"/>
      <c r="EOA29" s="449"/>
      <c r="EOC29" s="336"/>
      <c r="EOE29" s="449"/>
      <c r="EOG29" s="336"/>
      <c r="EOI29" s="449"/>
      <c r="EOK29" s="336"/>
      <c r="EOM29" s="449"/>
      <c r="EOO29" s="336"/>
      <c r="EOQ29" s="449"/>
      <c r="EOS29" s="336"/>
      <c r="EOU29" s="449"/>
      <c r="EOW29" s="336"/>
      <c r="EOY29" s="449"/>
      <c r="EPA29" s="336"/>
      <c r="EPC29" s="449"/>
      <c r="EPE29" s="336"/>
      <c r="EPG29" s="449"/>
      <c r="EPI29" s="336"/>
      <c r="EPK29" s="449"/>
      <c r="EPM29" s="336"/>
      <c r="EPO29" s="449"/>
      <c r="EPQ29" s="336"/>
      <c r="EPS29" s="449"/>
      <c r="EPU29" s="336"/>
      <c r="EPW29" s="449"/>
      <c r="EPY29" s="336"/>
      <c r="EQA29" s="449"/>
      <c r="EQC29" s="336"/>
      <c r="EQE29" s="449"/>
      <c r="EQG29" s="336"/>
      <c r="EQI29" s="449"/>
      <c r="EQK29" s="336"/>
      <c r="EQM29" s="449"/>
      <c r="EQO29" s="336"/>
      <c r="EQQ29" s="449"/>
      <c r="EQS29" s="336"/>
      <c r="EQU29" s="449"/>
      <c r="EQW29" s="336"/>
      <c r="EQY29" s="449"/>
      <c r="ERA29" s="336"/>
      <c r="ERC29" s="449"/>
      <c r="ERE29" s="336"/>
      <c r="ERG29" s="449"/>
      <c r="ERI29" s="336"/>
      <c r="ERK29" s="449"/>
      <c r="ERM29" s="336"/>
      <c r="ERO29" s="449"/>
      <c r="ERQ29" s="336"/>
      <c r="ERS29" s="449"/>
      <c r="ERU29" s="336"/>
      <c r="ERW29" s="449"/>
      <c r="ERY29" s="336"/>
      <c r="ESA29" s="449"/>
      <c r="ESC29" s="336"/>
      <c r="ESE29" s="449"/>
      <c r="ESG29" s="336"/>
      <c r="ESI29" s="449"/>
      <c r="ESK29" s="336"/>
      <c r="ESM29" s="449"/>
      <c r="ESO29" s="336"/>
      <c r="ESQ29" s="449"/>
      <c r="ESS29" s="336"/>
      <c r="ESU29" s="449"/>
      <c r="ESW29" s="336"/>
      <c r="ESY29" s="449"/>
      <c r="ETA29" s="336"/>
      <c r="ETC29" s="449"/>
      <c r="ETE29" s="336"/>
      <c r="ETG29" s="449"/>
      <c r="ETI29" s="336"/>
      <c r="ETK29" s="449"/>
      <c r="ETM29" s="336"/>
      <c r="ETO29" s="449"/>
      <c r="ETQ29" s="336"/>
      <c r="ETS29" s="449"/>
      <c r="ETU29" s="336"/>
      <c r="ETW29" s="449"/>
      <c r="ETY29" s="336"/>
      <c r="EUA29" s="449"/>
      <c r="EUC29" s="336"/>
      <c r="EUE29" s="449"/>
      <c r="EUG29" s="336"/>
      <c r="EUI29" s="449"/>
      <c r="EUK29" s="336"/>
      <c r="EUM29" s="449"/>
      <c r="EUO29" s="336"/>
      <c r="EUQ29" s="449"/>
      <c r="EUS29" s="336"/>
      <c r="EUU29" s="449"/>
      <c r="EUW29" s="336"/>
      <c r="EUY29" s="449"/>
      <c r="EVA29" s="336"/>
      <c r="EVC29" s="449"/>
      <c r="EVE29" s="336"/>
      <c r="EVG29" s="449"/>
      <c r="EVI29" s="336"/>
      <c r="EVK29" s="449"/>
      <c r="EVM29" s="336"/>
      <c r="EVO29" s="449"/>
      <c r="EVQ29" s="336"/>
      <c r="EVS29" s="449"/>
      <c r="EVU29" s="336"/>
      <c r="EVW29" s="449"/>
      <c r="EVY29" s="336"/>
      <c r="EWA29" s="449"/>
      <c r="EWC29" s="336"/>
      <c r="EWE29" s="449"/>
      <c r="EWG29" s="336"/>
      <c r="EWI29" s="449"/>
      <c r="EWK29" s="336"/>
      <c r="EWM29" s="449"/>
      <c r="EWO29" s="336"/>
      <c r="EWQ29" s="449"/>
      <c r="EWS29" s="336"/>
      <c r="EWU29" s="449"/>
      <c r="EWW29" s="336"/>
      <c r="EWY29" s="449"/>
      <c r="EXA29" s="336"/>
      <c r="EXC29" s="449"/>
      <c r="EXE29" s="336"/>
      <c r="EXG29" s="449"/>
      <c r="EXI29" s="336"/>
      <c r="EXK29" s="449"/>
      <c r="EXM29" s="336"/>
      <c r="EXO29" s="449"/>
      <c r="EXQ29" s="336"/>
      <c r="EXS29" s="449"/>
      <c r="EXU29" s="336"/>
      <c r="EXW29" s="449"/>
      <c r="EXY29" s="336"/>
      <c r="EYA29" s="449"/>
      <c r="EYC29" s="336"/>
      <c r="EYE29" s="449"/>
      <c r="EYG29" s="336"/>
      <c r="EYI29" s="449"/>
      <c r="EYK29" s="336"/>
      <c r="EYM29" s="449"/>
      <c r="EYO29" s="336"/>
      <c r="EYQ29" s="449"/>
      <c r="EYS29" s="336"/>
      <c r="EYU29" s="449"/>
      <c r="EYW29" s="336"/>
      <c r="EYY29" s="449"/>
      <c r="EZA29" s="336"/>
      <c r="EZC29" s="449"/>
      <c r="EZE29" s="336"/>
      <c r="EZG29" s="449"/>
      <c r="EZI29" s="336"/>
      <c r="EZK29" s="449"/>
      <c r="EZM29" s="336"/>
      <c r="EZO29" s="449"/>
      <c r="EZQ29" s="336"/>
      <c r="EZS29" s="449"/>
      <c r="EZU29" s="336"/>
      <c r="EZW29" s="449"/>
      <c r="EZY29" s="336"/>
      <c r="FAA29" s="449"/>
      <c r="FAC29" s="336"/>
      <c r="FAE29" s="449"/>
      <c r="FAG29" s="336"/>
      <c r="FAI29" s="449"/>
      <c r="FAK29" s="336"/>
      <c r="FAM29" s="449"/>
      <c r="FAO29" s="336"/>
      <c r="FAQ29" s="449"/>
      <c r="FAS29" s="336"/>
      <c r="FAU29" s="449"/>
      <c r="FAW29" s="336"/>
      <c r="FAY29" s="449"/>
      <c r="FBA29" s="336"/>
      <c r="FBC29" s="449"/>
      <c r="FBE29" s="336"/>
      <c r="FBG29" s="449"/>
      <c r="FBI29" s="336"/>
      <c r="FBK29" s="449"/>
      <c r="FBM29" s="336"/>
      <c r="FBO29" s="449"/>
      <c r="FBQ29" s="336"/>
      <c r="FBS29" s="449"/>
      <c r="FBU29" s="336"/>
      <c r="FBW29" s="449"/>
      <c r="FBY29" s="336"/>
      <c r="FCA29" s="449"/>
      <c r="FCC29" s="336"/>
      <c r="FCE29" s="449"/>
      <c r="FCG29" s="336"/>
      <c r="FCI29" s="449"/>
      <c r="FCK29" s="336"/>
      <c r="FCM29" s="449"/>
      <c r="FCO29" s="336"/>
      <c r="FCQ29" s="449"/>
      <c r="FCS29" s="336"/>
      <c r="FCU29" s="449"/>
      <c r="FCW29" s="336"/>
      <c r="FCY29" s="449"/>
      <c r="FDA29" s="336"/>
      <c r="FDC29" s="449"/>
      <c r="FDE29" s="336"/>
      <c r="FDG29" s="449"/>
      <c r="FDI29" s="336"/>
      <c r="FDK29" s="449"/>
      <c r="FDM29" s="336"/>
      <c r="FDO29" s="449"/>
      <c r="FDQ29" s="336"/>
      <c r="FDS29" s="449"/>
      <c r="FDU29" s="336"/>
      <c r="FDW29" s="449"/>
      <c r="FDY29" s="336"/>
      <c r="FEA29" s="449"/>
      <c r="FEC29" s="336"/>
      <c r="FEE29" s="449"/>
      <c r="FEG29" s="336"/>
      <c r="FEI29" s="449"/>
      <c r="FEK29" s="336"/>
      <c r="FEM29" s="449"/>
      <c r="FEO29" s="336"/>
      <c r="FEQ29" s="449"/>
      <c r="FES29" s="336"/>
      <c r="FEU29" s="449"/>
      <c r="FEW29" s="336"/>
      <c r="FEY29" s="449"/>
      <c r="FFA29" s="336"/>
      <c r="FFC29" s="449"/>
      <c r="FFE29" s="336"/>
      <c r="FFG29" s="449"/>
      <c r="FFI29" s="336"/>
      <c r="FFK29" s="449"/>
      <c r="FFM29" s="336"/>
      <c r="FFO29" s="449"/>
      <c r="FFQ29" s="336"/>
      <c r="FFS29" s="449"/>
      <c r="FFU29" s="336"/>
      <c r="FFW29" s="449"/>
      <c r="FFY29" s="336"/>
      <c r="FGA29" s="449"/>
      <c r="FGC29" s="336"/>
      <c r="FGE29" s="449"/>
      <c r="FGG29" s="336"/>
      <c r="FGI29" s="449"/>
      <c r="FGK29" s="336"/>
      <c r="FGM29" s="449"/>
      <c r="FGO29" s="336"/>
      <c r="FGQ29" s="449"/>
      <c r="FGS29" s="336"/>
      <c r="FGU29" s="449"/>
      <c r="FGW29" s="336"/>
      <c r="FGY29" s="449"/>
      <c r="FHA29" s="336"/>
      <c r="FHC29" s="449"/>
      <c r="FHE29" s="336"/>
      <c r="FHG29" s="449"/>
      <c r="FHI29" s="336"/>
      <c r="FHK29" s="449"/>
      <c r="FHM29" s="336"/>
      <c r="FHO29" s="449"/>
      <c r="FHQ29" s="336"/>
      <c r="FHS29" s="449"/>
      <c r="FHU29" s="336"/>
      <c r="FHW29" s="449"/>
      <c r="FHY29" s="336"/>
      <c r="FIA29" s="449"/>
      <c r="FIC29" s="336"/>
      <c r="FIE29" s="449"/>
      <c r="FIG29" s="336"/>
      <c r="FII29" s="449"/>
      <c r="FIK29" s="336"/>
      <c r="FIM29" s="449"/>
      <c r="FIO29" s="336"/>
      <c r="FIQ29" s="449"/>
      <c r="FIS29" s="336"/>
      <c r="FIU29" s="449"/>
      <c r="FIW29" s="336"/>
      <c r="FIY29" s="449"/>
      <c r="FJA29" s="336"/>
      <c r="FJC29" s="449"/>
      <c r="FJE29" s="336"/>
      <c r="FJG29" s="449"/>
      <c r="FJI29" s="336"/>
      <c r="FJK29" s="449"/>
      <c r="FJM29" s="336"/>
      <c r="FJO29" s="449"/>
      <c r="FJQ29" s="336"/>
      <c r="FJS29" s="449"/>
      <c r="FJU29" s="336"/>
      <c r="FJW29" s="449"/>
      <c r="FJY29" s="336"/>
      <c r="FKA29" s="449"/>
      <c r="FKC29" s="336"/>
      <c r="FKE29" s="449"/>
      <c r="FKG29" s="336"/>
      <c r="FKI29" s="449"/>
      <c r="FKK29" s="336"/>
      <c r="FKM29" s="449"/>
      <c r="FKO29" s="336"/>
      <c r="FKQ29" s="449"/>
      <c r="FKS29" s="336"/>
      <c r="FKU29" s="449"/>
      <c r="FKW29" s="336"/>
      <c r="FKY29" s="449"/>
      <c r="FLA29" s="336"/>
      <c r="FLC29" s="449"/>
      <c r="FLE29" s="336"/>
      <c r="FLG29" s="449"/>
      <c r="FLI29" s="336"/>
      <c r="FLK29" s="449"/>
      <c r="FLM29" s="336"/>
      <c r="FLO29" s="449"/>
      <c r="FLQ29" s="336"/>
      <c r="FLS29" s="449"/>
      <c r="FLU29" s="336"/>
      <c r="FLW29" s="449"/>
      <c r="FLY29" s="336"/>
      <c r="FMA29" s="449"/>
      <c r="FMC29" s="336"/>
      <c r="FME29" s="449"/>
      <c r="FMG29" s="336"/>
      <c r="FMI29" s="449"/>
      <c r="FMK29" s="336"/>
      <c r="FMM29" s="449"/>
      <c r="FMO29" s="336"/>
      <c r="FMQ29" s="449"/>
      <c r="FMS29" s="336"/>
      <c r="FMU29" s="449"/>
      <c r="FMW29" s="336"/>
      <c r="FMY29" s="449"/>
      <c r="FNA29" s="336"/>
      <c r="FNC29" s="449"/>
      <c r="FNE29" s="336"/>
      <c r="FNG29" s="449"/>
      <c r="FNI29" s="336"/>
      <c r="FNK29" s="449"/>
      <c r="FNM29" s="336"/>
      <c r="FNO29" s="449"/>
      <c r="FNQ29" s="336"/>
      <c r="FNS29" s="449"/>
      <c r="FNU29" s="336"/>
      <c r="FNW29" s="449"/>
      <c r="FNY29" s="336"/>
      <c r="FOA29" s="449"/>
      <c r="FOC29" s="336"/>
      <c r="FOE29" s="449"/>
      <c r="FOG29" s="336"/>
      <c r="FOI29" s="449"/>
      <c r="FOK29" s="336"/>
      <c r="FOM29" s="449"/>
      <c r="FOO29" s="336"/>
      <c r="FOQ29" s="449"/>
      <c r="FOS29" s="336"/>
      <c r="FOU29" s="449"/>
      <c r="FOW29" s="336"/>
      <c r="FOY29" s="449"/>
      <c r="FPA29" s="336"/>
      <c r="FPC29" s="449"/>
      <c r="FPE29" s="336"/>
      <c r="FPG29" s="449"/>
      <c r="FPI29" s="336"/>
      <c r="FPK29" s="449"/>
      <c r="FPM29" s="336"/>
      <c r="FPO29" s="449"/>
      <c r="FPQ29" s="336"/>
      <c r="FPS29" s="449"/>
      <c r="FPU29" s="336"/>
      <c r="FPW29" s="449"/>
      <c r="FPY29" s="336"/>
      <c r="FQA29" s="449"/>
      <c r="FQC29" s="336"/>
      <c r="FQE29" s="449"/>
      <c r="FQG29" s="336"/>
      <c r="FQI29" s="449"/>
      <c r="FQK29" s="336"/>
      <c r="FQM29" s="449"/>
      <c r="FQO29" s="336"/>
      <c r="FQQ29" s="449"/>
      <c r="FQS29" s="336"/>
      <c r="FQU29" s="449"/>
      <c r="FQW29" s="336"/>
      <c r="FQY29" s="449"/>
      <c r="FRA29" s="336"/>
      <c r="FRC29" s="449"/>
      <c r="FRE29" s="336"/>
      <c r="FRG29" s="449"/>
      <c r="FRI29" s="336"/>
      <c r="FRK29" s="449"/>
      <c r="FRM29" s="336"/>
      <c r="FRO29" s="449"/>
      <c r="FRQ29" s="336"/>
      <c r="FRS29" s="449"/>
      <c r="FRU29" s="336"/>
      <c r="FRW29" s="449"/>
      <c r="FRY29" s="336"/>
      <c r="FSA29" s="449"/>
      <c r="FSC29" s="336"/>
      <c r="FSE29" s="449"/>
      <c r="FSG29" s="336"/>
      <c r="FSI29" s="449"/>
      <c r="FSK29" s="336"/>
      <c r="FSM29" s="449"/>
      <c r="FSO29" s="336"/>
      <c r="FSQ29" s="449"/>
      <c r="FSS29" s="336"/>
      <c r="FSU29" s="449"/>
      <c r="FSW29" s="336"/>
      <c r="FSY29" s="449"/>
      <c r="FTA29" s="336"/>
      <c r="FTC29" s="449"/>
      <c r="FTE29" s="336"/>
      <c r="FTG29" s="449"/>
      <c r="FTI29" s="336"/>
      <c r="FTK29" s="449"/>
      <c r="FTM29" s="336"/>
      <c r="FTO29" s="449"/>
      <c r="FTQ29" s="336"/>
      <c r="FTS29" s="449"/>
      <c r="FTU29" s="336"/>
      <c r="FTW29" s="449"/>
      <c r="FTY29" s="336"/>
      <c r="FUA29" s="449"/>
      <c r="FUC29" s="336"/>
      <c r="FUE29" s="449"/>
      <c r="FUG29" s="336"/>
      <c r="FUI29" s="449"/>
      <c r="FUK29" s="336"/>
      <c r="FUM29" s="449"/>
      <c r="FUO29" s="336"/>
      <c r="FUQ29" s="449"/>
      <c r="FUS29" s="336"/>
      <c r="FUU29" s="449"/>
      <c r="FUW29" s="336"/>
      <c r="FUY29" s="449"/>
      <c r="FVA29" s="336"/>
      <c r="FVC29" s="449"/>
      <c r="FVE29" s="336"/>
      <c r="FVG29" s="449"/>
      <c r="FVI29" s="336"/>
      <c r="FVK29" s="449"/>
      <c r="FVM29" s="336"/>
      <c r="FVO29" s="449"/>
      <c r="FVQ29" s="336"/>
      <c r="FVS29" s="449"/>
      <c r="FVU29" s="336"/>
      <c r="FVW29" s="449"/>
      <c r="FVY29" s="336"/>
      <c r="FWA29" s="449"/>
      <c r="FWC29" s="336"/>
      <c r="FWE29" s="449"/>
      <c r="FWG29" s="336"/>
      <c r="FWI29" s="449"/>
      <c r="FWK29" s="336"/>
      <c r="FWM29" s="449"/>
      <c r="FWO29" s="336"/>
      <c r="FWQ29" s="449"/>
      <c r="FWS29" s="336"/>
      <c r="FWU29" s="449"/>
      <c r="FWW29" s="336"/>
      <c r="FWY29" s="449"/>
      <c r="FXA29" s="336"/>
      <c r="FXC29" s="449"/>
      <c r="FXE29" s="336"/>
      <c r="FXG29" s="449"/>
      <c r="FXI29" s="336"/>
      <c r="FXK29" s="449"/>
      <c r="FXM29" s="336"/>
      <c r="FXO29" s="449"/>
      <c r="FXQ29" s="336"/>
      <c r="FXS29" s="449"/>
      <c r="FXU29" s="336"/>
      <c r="FXW29" s="449"/>
      <c r="FXY29" s="336"/>
      <c r="FYA29" s="449"/>
      <c r="FYC29" s="336"/>
      <c r="FYE29" s="449"/>
      <c r="FYG29" s="336"/>
      <c r="FYI29" s="449"/>
      <c r="FYK29" s="336"/>
      <c r="FYM29" s="449"/>
      <c r="FYO29" s="336"/>
      <c r="FYQ29" s="449"/>
      <c r="FYS29" s="336"/>
      <c r="FYU29" s="449"/>
      <c r="FYW29" s="336"/>
      <c r="FYY29" s="449"/>
      <c r="FZA29" s="336"/>
      <c r="FZC29" s="449"/>
      <c r="FZE29" s="336"/>
      <c r="FZG29" s="449"/>
      <c r="FZI29" s="336"/>
      <c r="FZK29" s="449"/>
      <c r="FZM29" s="336"/>
      <c r="FZO29" s="449"/>
      <c r="FZQ29" s="336"/>
      <c r="FZS29" s="449"/>
      <c r="FZU29" s="336"/>
      <c r="FZW29" s="449"/>
      <c r="FZY29" s="336"/>
      <c r="GAA29" s="449"/>
      <c r="GAC29" s="336"/>
      <c r="GAE29" s="449"/>
      <c r="GAG29" s="336"/>
      <c r="GAI29" s="449"/>
      <c r="GAK29" s="336"/>
      <c r="GAM29" s="449"/>
      <c r="GAO29" s="336"/>
      <c r="GAQ29" s="449"/>
      <c r="GAS29" s="336"/>
      <c r="GAU29" s="449"/>
      <c r="GAW29" s="336"/>
      <c r="GAY29" s="449"/>
      <c r="GBA29" s="336"/>
      <c r="GBC29" s="449"/>
      <c r="GBE29" s="336"/>
      <c r="GBG29" s="449"/>
      <c r="GBI29" s="336"/>
      <c r="GBK29" s="449"/>
      <c r="GBM29" s="336"/>
      <c r="GBO29" s="449"/>
      <c r="GBQ29" s="336"/>
      <c r="GBS29" s="449"/>
      <c r="GBU29" s="336"/>
      <c r="GBW29" s="449"/>
      <c r="GBY29" s="336"/>
      <c r="GCA29" s="449"/>
      <c r="GCC29" s="336"/>
      <c r="GCE29" s="449"/>
      <c r="GCG29" s="336"/>
      <c r="GCI29" s="449"/>
      <c r="GCK29" s="336"/>
      <c r="GCM29" s="449"/>
      <c r="GCO29" s="336"/>
      <c r="GCQ29" s="449"/>
      <c r="GCS29" s="336"/>
      <c r="GCU29" s="449"/>
      <c r="GCW29" s="336"/>
      <c r="GCY29" s="449"/>
      <c r="GDA29" s="336"/>
      <c r="GDC29" s="449"/>
      <c r="GDE29" s="336"/>
      <c r="GDG29" s="449"/>
      <c r="GDI29" s="336"/>
      <c r="GDK29" s="449"/>
      <c r="GDM29" s="336"/>
      <c r="GDO29" s="449"/>
      <c r="GDQ29" s="336"/>
      <c r="GDS29" s="449"/>
      <c r="GDU29" s="336"/>
      <c r="GDW29" s="449"/>
      <c r="GDY29" s="336"/>
      <c r="GEA29" s="449"/>
      <c r="GEC29" s="336"/>
      <c r="GEE29" s="449"/>
      <c r="GEG29" s="336"/>
      <c r="GEI29" s="449"/>
      <c r="GEK29" s="336"/>
      <c r="GEM29" s="449"/>
      <c r="GEO29" s="336"/>
      <c r="GEQ29" s="449"/>
      <c r="GES29" s="336"/>
      <c r="GEU29" s="449"/>
      <c r="GEW29" s="336"/>
      <c r="GEY29" s="449"/>
      <c r="GFA29" s="336"/>
      <c r="GFC29" s="449"/>
      <c r="GFE29" s="336"/>
      <c r="GFG29" s="449"/>
      <c r="GFI29" s="336"/>
      <c r="GFK29" s="449"/>
      <c r="GFM29" s="336"/>
      <c r="GFO29" s="449"/>
      <c r="GFQ29" s="336"/>
      <c r="GFS29" s="449"/>
      <c r="GFU29" s="336"/>
      <c r="GFW29" s="449"/>
      <c r="GFY29" s="336"/>
      <c r="GGA29" s="449"/>
      <c r="GGC29" s="336"/>
      <c r="GGE29" s="449"/>
      <c r="GGG29" s="336"/>
      <c r="GGI29" s="449"/>
      <c r="GGK29" s="336"/>
      <c r="GGM29" s="449"/>
      <c r="GGO29" s="336"/>
      <c r="GGQ29" s="449"/>
      <c r="GGS29" s="336"/>
      <c r="GGU29" s="449"/>
      <c r="GGW29" s="336"/>
      <c r="GGY29" s="449"/>
      <c r="GHA29" s="336"/>
      <c r="GHC29" s="449"/>
      <c r="GHE29" s="336"/>
      <c r="GHG29" s="449"/>
      <c r="GHI29" s="336"/>
      <c r="GHK29" s="449"/>
      <c r="GHM29" s="336"/>
      <c r="GHO29" s="449"/>
      <c r="GHQ29" s="336"/>
      <c r="GHS29" s="449"/>
      <c r="GHU29" s="336"/>
      <c r="GHW29" s="449"/>
      <c r="GHY29" s="336"/>
      <c r="GIA29" s="449"/>
      <c r="GIC29" s="336"/>
      <c r="GIE29" s="449"/>
      <c r="GIG29" s="336"/>
      <c r="GII29" s="449"/>
      <c r="GIK29" s="336"/>
      <c r="GIM29" s="449"/>
      <c r="GIO29" s="336"/>
      <c r="GIQ29" s="449"/>
      <c r="GIS29" s="336"/>
      <c r="GIU29" s="449"/>
      <c r="GIW29" s="336"/>
      <c r="GIY29" s="449"/>
      <c r="GJA29" s="336"/>
      <c r="GJC29" s="449"/>
      <c r="GJE29" s="336"/>
      <c r="GJG29" s="449"/>
      <c r="GJI29" s="336"/>
      <c r="GJK29" s="449"/>
      <c r="GJM29" s="336"/>
      <c r="GJO29" s="449"/>
      <c r="GJQ29" s="336"/>
      <c r="GJS29" s="449"/>
      <c r="GJU29" s="336"/>
      <c r="GJW29" s="449"/>
      <c r="GJY29" s="336"/>
      <c r="GKA29" s="449"/>
      <c r="GKC29" s="336"/>
      <c r="GKE29" s="449"/>
      <c r="GKG29" s="336"/>
      <c r="GKI29" s="449"/>
      <c r="GKK29" s="336"/>
      <c r="GKM29" s="449"/>
      <c r="GKO29" s="336"/>
      <c r="GKQ29" s="449"/>
      <c r="GKS29" s="336"/>
      <c r="GKU29" s="449"/>
      <c r="GKW29" s="336"/>
      <c r="GKY29" s="449"/>
      <c r="GLA29" s="336"/>
      <c r="GLC29" s="449"/>
      <c r="GLE29" s="336"/>
      <c r="GLG29" s="449"/>
      <c r="GLI29" s="336"/>
      <c r="GLK29" s="449"/>
      <c r="GLM29" s="336"/>
      <c r="GLO29" s="449"/>
      <c r="GLQ29" s="336"/>
      <c r="GLS29" s="449"/>
      <c r="GLU29" s="336"/>
      <c r="GLW29" s="449"/>
      <c r="GLY29" s="336"/>
      <c r="GMA29" s="449"/>
      <c r="GMC29" s="336"/>
      <c r="GME29" s="449"/>
      <c r="GMG29" s="336"/>
      <c r="GMI29" s="449"/>
      <c r="GMK29" s="336"/>
      <c r="GMM29" s="449"/>
      <c r="GMO29" s="336"/>
      <c r="GMQ29" s="449"/>
      <c r="GMS29" s="336"/>
      <c r="GMU29" s="449"/>
      <c r="GMW29" s="336"/>
      <c r="GMY29" s="449"/>
      <c r="GNA29" s="336"/>
      <c r="GNC29" s="449"/>
      <c r="GNE29" s="336"/>
      <c r="GNG29" s="449"/>
      <c r="GNI29" s="336"/>
      <c r="GNK29" s="449"/>
      <c r="GNM29" s="336"/>
      <c r="GNO29" s="449"/>
      <c r="GNQ29" s="336"/>
      <c r="GNS29" s="449"/>
      <c r="GNU29" s="336"/>
      <c r="GNW29" s="449"/>
      <c r="GNY29" s="336"/>
      <c r="GOA29" s="449"/>
      <c r="GOC29" s="336"/>
      <c r="GOE29" s="449"/>
      <c r="GOG29" s="336"/>
      <c r="GOI29" s="449"/>
      <c r="GOK29" s="336"/>
      <c r="GOM29" s="449"/>
      <c r="GOO29" s="336"/>
      <c r="GOQ29" s="449"/>
      <c r="GOS29" s="336"/>
      <c r="GOU29" s="449"/>
      <c r="GOW29" s="336"/>
      <c r="GOY29" s="449"/>
      <c r="GPA29" s="336"/>
      <c r="GPC29" s="449"/>
      <c r="GPE29" s="336"/>
      <c r="GPG29" s="449"/>
      <c r="GPI29" s="336"/>
      <c r="GPK29" s="449"/>
      <c r="GPM29" s="336"/>
      <c r="GPO29" s="449"/>
      <c r="GPQ29" s="336"/>
      <c r="GPS29" s="449"/>
      <c r="GPU29" s="336"/>
      <c r="GPW29" s="449"/>
      <c r="GPY29" s="336"/>
      <c r="GQA29" s="449"/>
      <c r="GQC29" s="336"/>
      <c r="GQE29" s="449"/>
      <c r="GQG29" s="336"/>
      <c r="GQI29" s="449"/>
      <c r="GQK29" s="336"/>
      <c r="GQM29" s="449"/>
      <c r="GQO29" s="336"/>
      <c r="GQQ29" s="449"/>
      <c r="GQS29" s="336"/>
      <c r="GQU29" s="449"/>
      <c r="GQW29" s="336"/>
      <c r="GQY29" s="449"/>
      <c r="GRA29" s="336"/>
      <c r="GRC29" s="449"/>
      <c r="GRE29" s="336"/>
      <c r="GRG29" s="449"/>
      <c r="GRI29" s="336"/>
      <c r="GRK29" s="449"/>
      <c r="GRM29" s="336"/>
      <c r="GRO29" s="449"/>
      <c r="GRQ29" s="336"/>
      <c r="GRS29" s="449"/>
      <c r="GRU29" s="336"/>
      <c r="GRW29" s="449"/>
      <c r="GRY29" s="336"/>
      <c r="GSA29" s="449"/>
      <c r="GSC29" s="336"/>
      <c r="GSE29" s="449"/>
      <c r="GSG29" s="336"/>
      <c r="GSI29" s="449"/>
      <c r="GSK29" s="336"/>
      <c r="GSM29" s="449"/>
      <c r="GSO29" s="336"/>
      <c r="GSQ29" s="449"/>
      <c r="GSS29" s="336"/>
      <c r="GSU29" s="449"/>
      <c r="GSW29" s="336"/>
      <c r="GSY29" s="449"/>
      <c r="GTA29" s="336"/>
      <c r="GTC29" s="449"/>
      <c r="GTE29" s="336"/>
      <c r="GTG29" s="449"/>
      <c r="GTI29" s="336"/>
      <c r="GTK29" s="449"/>
      <c r="GTM29" s="336"/>
      <c r="GTO29" s="449"/>
      <c r="GTQ29" s="336"/>
      <c r="GTS29" s="449"/>
      <c r="GTU29" s="336"/>
      <c r="GTW29" s="449"/>
      <c r="GTY29" s="336"/>
      <c r="GUA29" s="449"/>
      <c r="GUC29" s="336"/>
      <c r="GUE29" s="449"/>
      <c r="GUG29" s="336"/>
      <c r="GUI29" s="449"/>
      <c r="GUK29" s="336"/>
      <c r="GUM29" s="449"/>
      <c r="GUO29" s="336"/>
      <c r="GUQ29" s="449"/>
      <c r="GUS29" s="336"/>
      <c r="GUU29" s="449"/>
      <c r="GUW29" s="336"/>
      <c r="GUY29" s="449"/>
      <c r="GVA29" s="336"/>
      <c r="GVC29" s="449"/>
      <c r="GVE29" s="336"/>
      <c r="GVG29" s="449"/>
      <c r="GVI29" s="336"/>
      <c r="GVK29" s="449"/>
      <c r="GVM29" s="336"/>
      <c r="GVO29" s="449"/>
      <c r="GVQ29" s="336"/>
      <c r="GVS29" s="449"/>
      <c r="GVU29" s="336"/>
      <c r="GVW29" s="449"/>
      <c r="GVY29" s="336"/>
      <c r="GWA29" s="449"/>
      <c r="GWC29" s="336"/>
      <c r="GWE29" s="449"/>
      <c r="GWG29" s="336"/>
      <c r="GWI29" s="449"/>
      <c r="GWK29" s="336"/>
      <c r="GWM29" s="449"/>
      <c r="GWO29" s="336"/>
      <c r="GWQ29" s="449"/>
      <c r="GWS29" s="336"/>
      <c r="GWU29" s="449"/>
      <c r="GWW29" s="336"/>
      <c r="GWY29" s="449"/>
      <c r="GXA29" s="336"/>
      <c r="GXC29" s="449"/>
      <c r="GXE29" s="336"/>
      <c r="GXG29" s="449"/>
      <c r="GXI29" s="336"/>
      <c r="GXK29" s="449"/>
      <c r="GXM29" s="336"/>
      <c r="GXO29" s="449"/>
      <c r="GXQ29" s="336"/>
      <c r="GXS29" s="449"/>
      <c r="GXU29" s="336"/>
      <c r="GXW29" s="449"/>
      <c r="GXY29" s="336"/>
      <c r="GYA29" s="449"/>
      <c r="GYC29" s="336"/>
      <c r="GYE29" s="449"/>
      <c r="GYG29" s="336"/>
      <c r="GYI29" s="449"/>
      <c r="GYK29" s="336"/>
      <c r="GYM29" s="449"/>
      <c r="GYO29" s="336"/>
      <c r="GYQ29" s="449"/>
      <c r="GYS29" s="336"/>
      <c r="GYU29" s="449"/>
      <c r="GYW29" s="336"/>
      <c r="GYY29" s="449"/>
      <c r="GZA29" s="336"/>
      <c r="GZC29" s="449"/>
      <c r="GZE29" s="336"/>
      <c r="GZG29" s="449"/>
      <c r="GZI29" s="336"/>
      <c r="GZK29" s="449"/>
      <c r="GZM29" s="336"/>
      <c r="GZO29" s="449"/>
      <c r="GZQ29" s="336"/>
      <c r="GZS29" s="449"/>
      <c r="GZU29" s="336"/>
      <c r="GZW29" s="449"/>
      <c r="GZY29" s="336"/>
      <c r="HAA29" s="449"/>
      <c r="HAC29" s="336"/>
      <c r="HAE29" s="449"/>
      <c r="HAG29" s="336"/>
      <c r="HAI29" s="449"/>
      <c r="HAK29" s="336"/>
      <c r="HAM29" s="449"/>
      <c r="HAO29" s="336"/>
      <c r="HAQ29" s="449"/>
      <c r="HAS29" s="336"/>
      <c r="HAU29" s="449"/>
      <c r="HAW29" s="336"/>
      <c r="HAY29" s="449"/>
      <c r="HBA29" s="336"/>
      <c r="HBC29" s="449"/>
      <c r="HBE29" s="336"/>
      <c r="HBG29" s="449"/>
      <c r="HBI29" s="336"/>
      <c r="HBK29" s="449"/>
      <c r="HBM29" s="336"/>
      <c r="HBO29" s="449"/>
      <c r="HBQ29" s="336"/>
      <c r="HBS29" s="449"/>
      <c r="HBU29" s="336"/>
      <c r="HBW29" s="449"/>
      <c r="HBY29" s="336"/>
      <c r="HCA29" s="449"/>
      <c r="HCC29" s="336"/>
      <c r="HCE29" s="449"/>
      <c r="HCG29" s="336"/>
      <c r="HCI29" s="449"/>
      <c r="HCK29" s="336"/>
      <c r="HCM29" s="449"/>
      <c r="HCO29" s="336"/>
      <c r="HCQ29" s="449"/>
      <c r="HCS29" s="336"/>
      <c r="HCU29" s="449"/>
      <c r="HCW29" s="336"/>
      <c r="HCY29" s="449"/>
      <c r="HDA29" s="336"/>
      <c r="HDC29" s="449"/>
      <c r="HDE29" s="336"/>
      <c r="HDG29" s="449"/>
      <c r="HDI29" s="336"/>
      <c r="HDK29" s="449"/>
      <c r="HDM29" s="336"/>
      <c r="HDO29" s="449"/>
      <c r="HDQ29" s="336"/>
      <c r="HDS29" s="449"/>
      <c r="HDU29" s="336"/>
      <c r="HDW29" s="449"/>
      <c r="HDY29" s="336"/>
      <c r="HEA29" s="449"/>
      <c r="HEC29" s="336"/>
      <c r="HEE29" s="449"/>
      <c r="HEG29" s="336"/>
      <c r="HEI29" s="449"/>
      <c r="HEK29" s="336"/>
      <c r="HEM29" s="449"/>
      <c r="HEO29" s="336"/>
      <c r="HEQ29" s="449"/>
      <c r="HES29" s="336"/>
      <c r="HEU29" s="449"/>
      <c r="HEW29" s="336"/>
      <c r="HEY29" s="449"/>
      <c r="HFA29" s="336"/>
      <c r="HFC29" s="449"/>
      <c r="HFE29" s="336"/>
      <c r="HFG29" s="449"/>
      <c r="HFI29" s="336"/>
      <c r="HFK29" s="449"/>
      <c r="HFM29" s="336"/>
      <c r="HFO29" s="449"/>
      <c r="HFQ29" s="336"/>
      <c r="HFS29" s="449"/>
      <c r="HFU29" s="336"/>
      <c r="HFW29" s="449"/>
      <c r="HFY29" s="336"/>
      <c r="HGA29" s="449"/>
      <c r="HGC29" s="336"/>
      <c r="HGE29" s="449"/>
      <c r="HGG29" s="336"/>
      <c r="HGI29" s="449"/>
      <c r="HGK29" s="336"/>
      <c r="HGM29" s="449"/>
      <c r="HGO29" s="336"/>
      <c r="HGQ29" s="449"/>
      <c r="HGS29" s="336"/>
      <c r="HGU29" s="449"/>
      <c r="HGW29" s="336"/>
      <c r="HGY29" s="449"/>
      <c r="HHA29" s="336"/>
      <c r="HHC29" s="449"/>
      <c r="HHE29" s="336"/>
      <c r="HHG29" s="449"/>
      <c r="HHI29" s="336"/>
      <c r="HHK29" s="449"/>
      <c r="HHM29" s="336"/>
      <c r="HHO29" s="449"/>
      <c r="HHQ29" s="336"/>
      <c r="HHS29" s="449"/>
      <c r="HHU29" s="336"/>
      <c r="HHW29" s="449"/>
      <c r="HHY29" s="336"/>
      <c r="HIA29" s="449"/>
      <c r="HIC29" s="336"/>
      <c r="HIE29" s="449"/>
      <c r="HIG29" s="336"/>
      <c r="HII29" s="449"/>
      <c r="HIK29" s="336"/>
      <c r="HIM29" s="449"/>
      <c r="HIO29" s="336"/>
      <c r="HIQ29" s="449"/>
      <c r="HIS29" s="336"/>
      <c r="HIU29" s="449"/>
      <c r="HIW29" s="336"/>
      <c r="HIY29" s="449"/>
      <c r="HJA29" s="336"/>
      <c r="HJC29" s="449"/>
      <c r="HJE29" s="336"/>
      <c r="HJG29" s="449"/>
      <c r="HJI29" s="336"/>
      <c r="HJK29" s="449"/>
      <c r="HJM29" s="336"/>
      <c r="HJO29" s="449"/>
      <c r="HJQ29" s="336"/>
      <c r="HJS29" s="449"/>
      <c r="HJU29" s="336"/>
      <c r="HJW29" s="449"/>
      <c r="HJY29" s="336"/>
      <c r="HKA29" s="449"/>
      <c r="HKC29" s="336"/>
      <c r="HKE29" s="449"/>
      <c r="HKG29" s="336"/>
      <c r="HKI29" s="449"/>
      <c r="HKK29" s="336"/>
      <c r="HKM29" s="449"/>
      <c r="HKO29" s="336"/>
      <c r="HKQ29" s="449"/>
      <c r="HKS29" s="336"/>
      <c r="HKU29" s="449"/>
      <c r="HKW29" s="336"/>
      <c r="HKY29" s="449"/>
      <c r="HLA29" s="336"/>
      <c r="HLC29" s="449"/>
      <c r="HLE29" s="336"/>
      <c r="HLG29" s="449"/>
      <c r="HLI29" s="336"/>
      <c r="HLK29" s="449"/>
      <c r="HLM29" s="336"/>
      <c r="HLO29" s="449"/>
      <c r="HLQ29" s="336"/>
      <c r="HLS29" s="449"/>
      <c r="HLU29" s="336"/>
      <c r="HLW29" s="449"/>
      <c r="HLY29" s="336"/>
      <c r="HMA29" s="449"/>
      <c r="HMC29" s="336"/>
      <c r="HME29" s="449"/>
      <c r="HMG29" s="336"/>
      <c r="HMI29" s="449"/>
      <c r="HMK29" s="336"/>
      <c r="HMM29" s="449"/>
      <c r="HMO29" s="336"/>
      <c r="HMQ29" s="449"/>
      <c r="HMS29" s="336"/>
      <c r="HMU29" s="449"/>
      <c r="HMW29" s="336"/>
      <c r="HMY29" s="449"/>
      <c r="HNA29" s="336"/>
      <c r="HNC29" s="449"/>
      <c r="HNE29" s="336"/>
      <c r="HNG29" s="449"/>
      <c r="HNI29" s="336"/>
      <c r="HNK29" s="449"/>
      <c r="HNM29" s="336"/>
      <c r="HNO29" s="449"/>
      <c r="HNQ29" s="336"/>
      <c r="HNS29" s="449"/>
      <c r="HNU29" s="336"/>
      <c r="HNW29" s="449"/>
      <c r="HNY29" s="336"/>
      <c r="HOA29" s="449"/>
      <c r="HOC29" s="336"/>
      <c r="HOE29" s="449"/>
      <c r="HOG29" s="336"/>
      <c r="HOI29" s="449"/>
      <c r="HOK29" s="336"/>
      <c r="HOM29" s="449"/>
      <c r="HOO29" s="336"/>
      <c r="HOQ29" s="449"/>
      <c r="HOS29" s="336"/>
      <c r="HOU29" s="449"/>
      <c r="HOW29" s="336"/>
      <c r="HOY29" s="449"/>
      <c r="HPA29" s="336"/>
      <c r="HPC29" s="449"/>
      <c r="HPE29" s="336"/>
      <c r="HPG29" s="449"/>
      <c r="HPI29" s="336"/>
      <c r="HPK29" s="449"/>
      <c r="HPM29" s="336"/>
      <c r="HPO29" s="449"/>
      <c r="HPQ29" s="336"/>
      <c r="HPS29" s="449"/>
      <c r="HPU29" s="336"/>
      <c r="HPW29" s="449"/>
      <c r="HPY29" s="336"/>
      <c r="HQA29" s="449"/>
      <c r="HQC29" s="336"/>
      <c r="HQE29" s="449"/>
      <c r="HQG29" s="336"/>
      <c r="HQI29" s="449"/>
      <c r="HQK29" s="336"/>
      <c r="HQM29" s="449"/>
      <c r="HQO29" s="336"/>
      <c r="HQQ29" s="449"/>
      <c r="HQS29" s="336"/>
      <c r="HQU29" s="449"/>
      <c r="HQW29" s="336"/>
      <c r="HQY29" s="449"/>
      <c r="HRA29" s="336"/>
      <c r="HRC29" s="449"/>
      <c r="HRE29" s="336"/>
      <c r="HRG29" s="449"/>
      <c r="HRI29" s="336"/>
      <c r="HRK29" s="449"/>
      <c r="HRM29" s="336"/>
      <c r="HRO29" s="449"/>
      <c r="HRQ29" s="336"/>
      <c r="HRS29" s="449"/>
      <c r="HRU29" s="336"/>
      <c r="HRW29" s="449"/>
      <c r="HRY29" s="336"/>
      <c r="HSA29" s="449"/>
      <c r="HSC29" s="336"/>
      <c r="HSE29" s="449"/>
      <c r="HSG29" s="336"/>
      <c r="HSI29" s="449"/>
      <c r="HSK29" s="336"/>
      <c r="HSM29" s="449"/>
      <c r="HSO29" s="336"/>
      <c r="HSQ29" s="449"/>
      <c r="HSS29" s="336"/>
      <c r="HSU29" s="449"/>
      <c r="HSW29" s="336"/>
      <c r="HSY29" s="449"/>
      <c r="HTA29" s="336"/>
      <c r="HTC29" s="449"/>
      <c r="HTE29" s="336"/>
      <c r="HTG29" s="449"/>
      <c r="HTI29" s="336"/>
      <c r="HTK29" s="449"/>
      <c r="HTM29" s="336"/>
      <c r="HTO29" s="449"/>
      <c r="HTQ29" s="336"/>
      <c r="HTS29" s="449"/>
      <c r="HTU29" s="336"/>
      <c r="HTW29" s="449"/>
      <c r="HTY29" s="336"/>
      <c r="HUA29" s="449"/>
      <c r="HUC29" s="336"/>
      <c r="HUE29" s="449"/>
      <c r="HUG29" s="336"/>
      <c r="HUI29" s="449"/>
      <c r="HUK29" s="336"/>
      <c r="HUM29" s="449"/>
      <c r="HUO29" s="336"/>
      <c r="HUQ29" s="449"/>
      <c r="HUS29" s="336"/>
      <c r="HUU29" s="449"/>
      <c r="HUW29" s="336"/>
      <c r="HUY29" s="449"/>
      <c r="HVA29" s="336"/>
      <c r="HVC29" s="449"/>
      <c r="HVE29" s="336"/>
      <c r="HVG29" s="449"/>
      <c r="HVI29" s="336"/>
      <c r="HVK29" s="449"/>
      <c r="HVM29" s="336"/>
      <c r="HVO29" s="449"/>
      <c r="HVQ29" s="336"/>
      <c r="HVS29" s="449"/>
      <c r="HVU29" s="336"/>
      <c r="HVW29" s="449"/>
      <c r="HVY29" s="336"/>
      <c r="HWA29" s="449"/>
      <c r="HWC29" s="336"/>
      <c r="HWE29" s="449"/>
      <c r="HWG29" s="336"/>
      <c r="HWI29" s="449"/>
      <c r="HWK29" s="336"/>
      <c r="HWM29" s="449"/>
      <c r="HWO29" s="336"/>
      <c r="HWQ29" s="449"/>
      <c r="HWS29" s="336"/>
      <c r="HWU29" s="449"/>
      <c r="HWW29" s="336"/>
      <c r="HWY29" s="449"/>
      <c r="HXA29" s="336"/>
      <c r="HXC29" s="449"/>
      <c r="HXE29" s="336"/>
      <c r="HXG29" s="449"/>
      <c r="HXI29" s="336"/>
      <c r="HXK29" s="449"/>
      <c r="HXM29" s="336"/>
      <c r="HXO29" s="449"/>
      <c r="HXQ29" s="336"/>
      <c r="HXS29" s="449"/>
      <c r="HXU29" s="336"/>
      <c r="HXW29" s="449"/>
      <c r="HXY29" s="336"/>
      <c r="HYA29" s="449"/>
      <c r="HYC29" s="336"/>
      <c r="HYE29" s="449"/>
      <c r="HYG29" s="336"/>
      <c r="HYI29" s="449"/>
      <c r="HYK29" s="336"/>
      <c r="HYM29" s="449"/>
      <c r="HYO29" s="336"/>
      <c r="HYQ29" s="449"/>
      <c r="HYS29" s="336"/>
      <c r="HYU29" s="449"/>
      <c r="HYW29" s="336"/>
      <c r="HYY29" s="449"/>
      <c r="HZA29" s="336"/>
      <c r="HZC29" s="449"/>
      <c r="HZE29" s="336"/>
      <c r="HZG29" s="449"/>
      <c r="HZI29" s="336"/>
      <c r="HZK29" s="449"/>
      <c r="HZM29" s="336"/>
      <c r="HZO29" s="449"/>
      <c r="HZQ29" s="336"/>
      <c r="HZS29" s="449"/>
      <c r="HZU29" s="336"/>
      <c r="HZW29" s="449"/>
      <c r="HZY29" s="336"/>
      <c r="IAA29" s="449"/>
      <c r="IAC29" s="336"/>
      <c r="IAE29" s="449"/>
      <c r="IAG29" s="336"/>
      <c r="IAI29" s="449"/>
      <c r="IAK29" s="336"/>
      <c r="IAM29" s="449"/>
      <c r="IAO29" s="336"/>
      <c r="IAQ29" s="449"/>
      <c r="IAS29" s="336"/>
      <c r="IAU29" s="449"/>
      <c r="IAW29" s="336"/>
      <c r="IAY29" s="449"/>
      <c r="IBA29" s="336"/>
      <c r="IBC29" s="449"/>
      <c r="IBE29" s="336"/>
      <c r="IBG29" s="449"/>
      <c r="IBI29" s="336"/>
      <c r="IBK29" s="449"/>
      <c r="IBM29" s="336"/>
      <c r="IBO29" s="449"/>
      <c r="IBQ29" s="336"/>
      <c r="IBS29" s="449"/>
      <c r="IBU29" s="336"/>
      <c r="IBW29" s="449"/>
      <c r="IBY29" s="336"/>
      <c r="ICA29" s="449"/>
      <c r="ICC29" s="336"/>
      <c r="ICE29" s="449"/>
      <c r="ICG29" s="336"/>
      <c r="ICI29" s="449"/>
      <c r="ICK29" s="336"/>
      <c r="ICM29" s="449"/>
      <c r="ICO29" s="336"/>
      <c r="ICQ29" s="449"/>
      <c r="ICS29" s="336"/>
      <c r="ICU29" s="449"/>
      <c r="ICW29" s="336"/>
      <c r="ICY29" s="449"/>
      <c r="IDA29" s="336"/>
      <c r="IDC29" s="449"/>
      <c r="IDE29" s="336"/>
      <c r="IDG29" s="449"/>
      <c r="IDI29" s="336"/>
      <c r="IDK29" s="449"/>
      <c r="IDM29" s="336"/>
      <c r="IDO29" s="449"/>
      <c r="IDQ29" s="336"/>
      <c r="IDS29" s="449"/>
      <c r="IDU29" s="336"/>
      <c r="IDW29" s="449"/>
      <c r="IDY29" s="336"/>
      <c r="IEA29" s="449"/>
      <c r="IEC29" s="336"/>
      <c r="IEE29" s="449"/>
      <c r="IEG29" s="336"/>
      <c r="IEI29" s="449"/>
      <c r="IEK29" s="336"/>
      <c r="IEM29" s="449"/>
      <c r="IEO29" s="336"/>
      <c r="IEQ29" s="449"/>
      <c r="IES29" s="336"/>
      <c r="IEU29" s="449"/>
      <c r="IEW29" s="336"/>
      <c r="IEY29" s="449"/>
      <c r="IFA29" s="336"/>
      <c r="IFC29" s="449"/>
      <c r="IFE29" s="336"/>
      <c r="IFG29" s="449"/>
      <c r="IFI29" s="336"/>
      <c r="IFK29" s="449"/>
      <c r="IFM29" s="336"/>
      <c r="IFO29" s="449"/>
      <c r="IFQ29" s="336"/>
      <c r="IFS29" s="449"/>
      <c r="IFU29" s="336"/>
      <c r="IFW29" s="449"/>
      <c r="IFY29" s="336"/>
      <c r="IGA29" s="449"/>
      <c r="IGC29" s="336"/>
      <c r="IGE29" s="449"/>
      <c r="IGG29" s="336"/>
      <c r="IGI29" s="449"/>
      <c r="IGK29" s="336"/>
      <c r="IGM29" s="449"/>
      <c r="IGO29" s="336"/>
      <c r="IGQ29" s="449"/>
      <c r="IGS29" s="336"/>
      <c r="IGU29" s="449"/>
      <c r="IGW29" s="336"/>
      <c r="IGY29" s="449"/>
      <c r="IHA29" s="336"/>
      <c r="IHC29" s="449"/>
      <c r="IHE29" s="336"/>
      <c r="IHG29" s="449"/>
      <c r="IHI29" s="336"/>
      <c r="IHK29" s="449"/>
      <c r="IHM29" s="336"/>
      <c r="IHO29" s="449"/>
      <c r="IHQ29" s="336"/>
      <c r="IHS29" s="449"/>
      <c r="IHU29" s="336"/>
      <c r="IHW29" s="449"/>
      <c r="IHY29" s="336"/>
      <c r="IIA29" s="449"/>
      <c r="IIC29" s="336"/>
      <c r="IIE29" s="449"/>
      <c r="IIG29" s="336"/>
      <c r="III29" s="449"/>
      <c r="IIK29" s="336"/>
      <c r="IIM29" s="449"/>
      <c r="IIO29" s="336"/>
      <c r="IIQ29" s="449"/>
      <c r="IIS29" s="336"/>
      <c r="IIU29" s="449"/>
      <c r="IIW29" s="336"/>
      <c r="IIY29" s="449"/>
      <c r="IJA29" s="336"/>
      <c r="IJC29" s="449"/>
      <c r="IJE29" s="336"/>
      <c r="IJG29" s="449"/>
      <c r="IJI29" s="336"/>
      <c r="IJK29" s="449"/>
      <c r="IJM29" s="336"/>
      <c r="IJO29" s="449"/>
      <c r="IJQ29" s="336"/>
      <c r="IJS29" s="449"/>
      <c r="IJU29" s="336"/>
      <c r="IJW29" s="449"/>
      <c r="IJY29" s="336"/>
      <c r="IKA29" s="449"/>
      <c r="IKC29" s="336"/>
      <c r="IKE29" s="449"/>
      <c r="IKG29" s="336"/>
      <c r="IKI29" s="449"/>
      <c r="IKK29" s="336"/>
      <c r="IKM29" s="449"/>
      <c r="IKO29" s="336"/>
      <c r="IKQ29" s="449"/>
      <c r="IKS29" s="336"/>
      <c r="IKU29" s="449"/>
      <c r="IKW29" s="336"/>
      <c r="IKY29" s="449"/>
      <c r="ILA29" s="336"/>
      <c r="ILC29" s="449"/>
      <c r="ILE29" s="336"/>
      <c r="ILG29" s="449"/>
      <c r="ILI29" s="336"/>
      <c r="ILK29" s="449"/>
      <c r="ILM29" s="336"/>
      <c r="ILO29" s="449"/>
      <c r="ILQ29" s="336"/>
      <c r="ILS29" s="449"/>
      <c r="ILU29" s="336"/>
      <c r="ILW29" s="449"/>
      <c r="ILY29" s="336"/>
      <c r="IMA29" s="449"/>
      <c r="IMC29" s="336"/>
      <c r="IME29" s="449"/>
      <c r="IMG29" s="336"/>
      <c r="IMI29" s="449"/>
      <c r="IMK29" s="336"/>
      <c r="IMM29" s="449"/>
      <c r="IMO29" s="336"/>
      <c r="IMQ29" s="449"/>
      <c r="IMS29" s="336"/>
      <c r="IMU29" s="449"/>
      <c r="IMW29" s="336"/>
      <c r="IMY29" s="449"/>
      <c r="INA29" s="336"/>
      <c r="INC29" s="449"/>
      <c r="INE29" s="336"/>
      <c r="ING29" s="449"/>
      <c r="INI29" s="336"/>
      <c r="INK29" s="449"/>
      <c r="INM29" s="336"/>
      <c r="INO29" s="449"/>
      <c r="INQ29" s="336"/>
      <c r="INS29" s="449"/>
      <c r="INU29" s="336"/>
      <c r="INW29" s="449"/>
      <c r="INY29" s="336"/>
      <c r="IOA29" s="449"/>
      <c r="IOC29" s="336"/>
      <c r="IOE29" s="449"/>
      <c r="IOG29" s="336"/>
      <c r="IOI29" s="449"/>
      <c r="IOK29" s="336"/>
      <c r="IOM29" s="449"/>
      <c r="IOO29" s="336"/>
      <c r="IOQ29" s="449"/>
      <c r="IOS29" s="336"/>
      <c r="IOU29" s="449"/>
      <c r="IOW29" s="336"/>
      <c r="IOY29" s="449"/>
      <c r="IPA29" s="336"/>
      <c r="IPC29" s="449"/>
      <c r="IPE29" s="336"/>
      <c r="IPG29" s="449"/>
      <c r="IPI29" s="336"/>
      <c r="IPK29" s="449"/>
      <c r="IPM29" s="336"/>
      <c r="IPO29" s="449"/>
      <c r="IPQ29" s="336"/>
      <c r="IPS29" s="449"/>
      <c r="IPU29" s="336"/>
      <c r="IPW29" s="449"/>
      <c r="IPY29" s="336"/>
      <c r="IQA29" s="449"/>
      <c r="IQC29" s="336"/>
      <c r="IQE29" s="449"/>
      <c r="IQG29" s="336"/>
      <c r="IQI29" s="449"/>
      <c r="IQK29" s="336"/>
      <c r="IQM29" s="449"/>
      <c r="IQO29" s="336"/>
      <c r="IQQ29" s="449"/>
      <c r="IQS29" s="336"/>
      <c r="IQU29" s="449"/>
      <c r="IQW29" s="336"/>
      <c r="IQY29" s="449"/>
      <c r="IRA29" s="336"/>
      <c r="IRC29" s="449"/>
      <c r="IRE29" s="336"/>
      <c r="IRG29" s="449"/>
      <c r="IRI29" s="336"/>
      <c r="IRK29" s="449"/>
      <c r="IRM29" s="336"/>
      <c r="IRO29" s="449"/>
      <c r="IRQ29" s="336"/>
      <c r="IRS29" s="449"/>
      <c r="IRU29" s="336"/>
      <c r="IRW29" s="449"/>
      <c r="IRY29" s="336"/>
      <c r="ISA29" s="449"/>
      <c r="ISC29" s="336"/>
      <c r="ISE29" s="449"/>
      <c r="ISG29" s="336"/>
      <c r="ISI29" s="449"/>
      <c r="ISK29" s="336"/>
      <c r="ISM29" s="449"/>
      <c r="ISO29" s="336"/>
      <c r="ISQ29" s="449"/>
      <c r="ISS29" s="336"/>
      <c r="ISU29" s="449"/>
      <c r="ISW29" s="336"/>
      <c r="ISY29" s="449"/>
      <c r="ITA29" s="336"/>
      <c r="ITC29" s="449"/>
      <c r="ITE29" s="336"/>
      <c r="ITG29" s="449"/>
      <c r="ITI29" s="336"/>
      <c r="ITK29" s="449"/>
      <c r="ITM29" s="336"/>
      <c r="ITO29" s="449"/>
      <c r="ITQ29" s="336"/>
      <c r="ITS29" s="449"/>
      <c r="ITU29" s="336"/>
      <c r="ITW29" s="449"/>
      <c r="ITY29" s="336"/>
      <c r="IUA29" s="449"/>
      <c r="IUC29" s="336"/>
      <c r="IUE29" s="449"/>
      <c r="IUG29" s="336"/>
      <c r="IUI29" s="449"/>
      <c r="IUK29" s="336"/>
      <c r="IUM29" s="449"/>
      <c r="IUO29" s="336"/>
      <c r="IUQ29" s="449"/>
      <c r="IUS29" s="336"/>
      <c r="IUU29" s="449"/>
      <c r="IUW29" s="336"/>
      <c r="IUY29" s="449"/>
      <c r="IVA29" s="336"/>
      <c r="IVC29" s="449"/>
      <c r="IVE29" s="336"/>
      <c r="IVG29" s="449"/>
      <c r="IVI29" s="336"/>
      <c r="IVK29" s="449"/>
      <c r="IVM29" s="336"/>
      <c r="IVO29" s="449"/>
      <c r="IVQ29" s="336"/>
      <c r="IVS29" s="449"/>
      <c r="IVU29" s="336"/>
      <c r="IVW29" s="449"/>
      <c r="IVY29" s="336"/>
      <c r="IWA29" s="449"/>
      <c r="IWC29" s="336"/>
      <c r="IWE29" s="449"/>
      <c r="IWG29" s="336"/>
      <c r="IWI29" s="449"/>
      <c r="IWK29" s="336"/>
      <c r="IWM29" s="449"/>
      <c r="IWO29" s="336"/>
      <c r="IWQ29" s="449"/>
      <c r="IWS29" s="336"/>
      <c r="IWU29" s="449"/>
      <c r="IWW29" s="336"/>
      <c r="IWY29" s="449"/>
      <c r="IXA29" s="336"/>
      <c r="IXC29" s="449"/>
      <c r="IXE29" s="336"/>
      <c r="IXG29" s="449"/>
      <c r="IXI29" s="336"/>
      <c r="IXK29" s="449"/>
      <c r="IXM29" s="336"/>
      <c r="IXO29" s="449"/>
      <c r="IXQ29" s="336"/>
      <c r="IXS29" s="449"/>
      <c r="IXU29" s="336"/>
      <c r="IXW29" s="449"/>
      <c r="IXY29" s="336"/>
      <c r="IYA29" s="449"/>
      <c r="IYC29" s="336"/>
      <c r="IYE29" s="449"/>
      <c r="IYG29" s="336"/>
      <c r="IYI29" s="449"/>
      <c r="IYK29" s="336"/>
      <c r="IYM29" s="449"/>
      <c r="IYO29" s="336"/>
      <c r="IYQ29" s="449"/>
      <c r="IYS29" s="336"/>
      <c r="IYU29" s="449"/>
      <c r="IYW29" s="336"/>
      <c r="IYY29" s="449"/>
      <c r="IZA29" s="336"/>
      <c r="IZC29" s="449"/>
      <c r="IZE29" s="336"/>
      <c r="IZG29" s="449"/>
      <c r="IZI29" s="336"/>
      <c r="IZK29" s="449"/>
      <c r="IZM29" s="336"/>
      <c r="IZO29" s="449"/>
      <c r="IZQ29" s="336"/>
      <c r="IZS29" s="449"/>
      <c r="IZU29" s="336"/>
      <c r="IZW29" s="449"/>
      <c r="IZY29" s="336"/>
      <c r="JAA29" s="449"/>
      <c r="JAC29" s="336"/>
      <c r="JAE29" s="449"/>
      <c r="JAG29" s="336"/>
      <c r="JAI29" s="449"/>
      <c r="JAK29" s="336"/>
      <c r="JAM29" s="449"/>
      <c r="JAO29" s="336"/>
      <c r="JAQ29" s="449"/>
      <c r="JAS29" s="336"/>
      <c r="JAU29" s="449"/>
      <c r="JAW29" s="336"/>
      <c r="JAY29" s="449"/>
      <c r="JBA29" s="336"/>
      <c r="JBC29" s="449"/>
      <c r="JBE29" s="336"/>
      <c r="JBG29" s="449"/>
      <c r="JBI29" s="336"/>
      <c r="JBK29" s="449"/>
      <c r="JBM29" s="336"/>
      <c r="JBO29" s="449"/>
      <c r="JBQ29" s="336"/>
      <c r="JBS29" s="449"/>
      <c r="JBU29" s="336"/>
      <c r="JBW29" s="449"/>
      <c r="JBY29" s="336"/>
      <c r="JCA29" s="449"/>
      <c r="JCC29" s="336"/>
      <c r="JCE29" s="449"/>
      <c r="JCG29" s="336"/>
      <c r="JCI29" s="449"/>
      <c r="JCK29" s="336"/>
      <c r="JCM29" s="449"/>
      <c r="JCO29" s="336"/>
      <c r="JCQ29" s="449"/>
      <c r="JCS29" s="336"/>
      <c r="JCU29" s="449"/>
      <c r="JCW29" s="336"/>
      <c r="JCY29" s="449"/>
      <c r="JDA29" s="336"/>
      <c r="JDC29" s="449"/>
      <c r="JDE29" s="336"/>
      <c r="JDG29" s="449"/>
      <c r="JDI29" s="336"/>
      <c r="JDK29" s="449"/>
      <c r="JDM29" s="336"/>
      <c r="JDO29" s="449"/>
      <c r="JDQ29" s="336"/>
      <c r="JDS29" s="449"/>
      <c r="JDU29" s="336"/>
      <c r="JDW29" s="449"/>
      <c r="JDY29" s="336"/>
      <c r="JEA29" s="449"/>
      <c r="JEC29" s="336"/>
      <c r="JEE29" s="449"/>
      <c r="JEG29" s="336"/>
      <c r="JEI29" s="449"/>
      <c r="JEK29" s="336"/>
      <c r="JEM29" s="449"/>
      <c r="JEO29" s="336"/>
      <c r="JEQ29" s="449"/>
      <c r="JES29" s="336"/>
      <c r="JEU29" s="449"/>
      <c r="JEW29" s="336"/>
      <c r="JEY29" s="449"/>
      <c r="JFA29" s="336"/>
      <c r="JFC29" s="449"/>
      <c r="JFE29" s="336"/>
      <c r="JFG29" s="449"/>
      <c r="JFI29" s="336"/>
      <c r="JFK29" s="449"/>
      <c r="JFM29" s="336"/>
      <c r="JFO29" s="449"/>
      <c r="JFQ29" s="336"/>
      <c r="JFS29" s="449"/>
      <c r="JFU29" s="336"/>
      <c r="JFW29" s="449"/>
      <c r="JFY29" s="336"/>
      <c r="JGA29" s="449"/>
      <c r="JGC29" s="336"/>
      <c r="JGE29" s="449"/>
      <c r="JGG29" s="336"/>
      <c r="JGI29" s="449"/>
      <c r="JGK29" s="336"/>
      <c r="JGM29" s="449"/>
      <c r="JGO29" s="336"/>
      <c r="JGQ29" s="449"/>
      <c r="JGS29" s="336"/>
      <c r="JGU29" s="449"/>
      <c r="JGW29" s="336"/>
      <c r="JGY29" s="449"/>
      <c r="JHA29" s="336"/>
      <c r="JHC29" s="449"/>
      <c r="JHE29" s="336"/>
      <c r="JHG29" s="449"/>
      <c r="JHI29" s="336"/>
      <c r="JHK29" s="449"/>
      <c r="JHM29" s="336"/>
      <c r="JHO29" s="449"/>
      <c r="JHQ29" s="336"/>
      <c r="JHS29" s="449"/>
      <c r="JHU29" s="336"/>
      <c r="JHW29" s="449"/>
      <c r="JHY29" s="336"/>
      <c r="JIA29" s="449"/>
      <c r="JIC29" s="336"/>
      <c r="JIE29" s="449"/>
      <c r="JIG29" s="336"/>
      <c r="JII29" s="449"/>
      <c r="JIK29" s="336"/>
      <c r="JIM29" s="449"/>
      <c r="JIO29" s="336"/>
      <c r="JIQ29" s="449"/>
      <c r="JIS29" s="336"/>
      <c r="JIU29" s="449"/>
      <c r="JIW29" s="336"/>
      <c r="JIY29" s="449"/>
      <c r="JJA29" s="336"/>
      <c r="JJC29" s="449"/>
      <c r="JJE29" s="336"/>
      <c r="JJG29" s="449"/>
      <c r="JJI29" s="336"/>
      <c r="JJK29" s="449"/>
      <c r="JJM29" s="336"/>
      <c r="JJO29" s="449"/>
      <c r="JJQ29" s="336"/>
      <c r="JJS29" s="449"/>
      <c r="JJU29" s="336"/>
      <c r="JJW29" s="449"/>
      <c r="JJY29" s="336"/>
      <c r="JKA29" s="449"/>
      <c r="JKC29" s="336"/>
      <c r="JKE29" s="449"/>
      <c r="JKG29" s="336"/>
      <c r="JKI29" s="449"/>
      <c r="JKK29" s="336"/>
      <c r="JKM29" s="449"/>
      <c r="JKO29" s="336"/>
      <c r="JKQ29" s="449"/>
      <c r="JKS29" s="336"/>
      <c r="JKU29" s="449"/>
      <c r="JKW29" s="336"/>
      <c r="JKY29" s="449"/>
      <c r="JLA29" s="336"/>
      <c r="JLC29" s="449"/>
      <c r="JLE29" s="336"/>
      <c r="JLG29" s="449"/>
      <c r="JLI29" s="336"/>
      <c r="JLK29" s="449"/>
      <c r="JLM29" s="336"/>
      <c r="JLO29" s="449"/>
      <c r="JLQ29" s="336"/>
      <c r="JLS29" s="449"/>
      <c r="JLU29" s="336"/>
      <c r="JLW29" s="449"/>
      <c r="JLY29" s="336"/>
      <c r="JMA29" s="449"/>
      <c r="JMC29" s="336"/>
      <c r="JME29" s="449"/>
      <c r="JMG29" s="336"/>
      <c r="JMI29" s="449"/>
      <c r="JMK29" s="336"/>
      <c r="JMM29" s="449"/>
      <c r="JMO29" s="336"/>
      <c r="JMQ29" s="449"/>
      <c r="JMS29" s="336"/>
      <c r="JMU29" s="449"/>
      <c r="JMW29" s="336"/>
      <c r="JMY29" s="449"/>
      <c r="JNA29" s="336"/>
      <c r="JNC29" s="449"/>
      <c r="JNE29" s="336"/>
      <c r="JNG29" s="449"/>
      <c r="JNI29" s="336"/>
      <c r="JNK29" s="449"/>
      <c r="JNM29" s="336"/>
      <c r="JNO29" s="449"/>
      <c r="JNQ29" s="336"/>
      <c r="JNS29" s="449"/>
      <c r="JNU29" s="336"/>
      <c r="JNW29" s="449"/>
      <c r="JNY29" s="336"/>
      <c r="JOA29" s="449"/>
      <c r="JOC29" s="336"/>
      <c r="JOE29" s="449"/>
      <c r="JOG29" s="336"/>
      <c r="JOI29" s="449"/>
      <c r="JOK29" s="336"/>
      <c r="JOM29" s="449"/>
      <c r="JOO29" s="336"/>
      <c r="JOQ29" s="449"/>
      <c r="JOS29" s="336"/>
      <c r="JOU29" s="449"/>
      <c r="JOW29" s="336"/>
      <c r="JOY29" s="449"/>
      <c r="JPA29" s="336"/>
      <c r="JPC29" s="449"/>
      <c r="JPE29" s="336"/>
      <c r="JPG29" s="449"/>
      <c r="JPI29" s="336"/>
      <c r="JPK29" s="449"/>
      <c r="JPM29" s="336"/>
      <c r="JPO29" s="449"/>
      <c r="JPQ29" s="336"/>
      <c r="JPS29" s="449"/>
      <c r="JPU29" s="336"/>
      <c r="JPW29" s="449"/>
      <c r="JPY29" s="336"/>
      <c r="JQA29" s="449"/>
      <c r="JQC29" s="336"/>
      <c r="JQE29" s="449"/>
      <c r="JQG29" s="336"/>
      <c r="JQI29" s="449"/>
      <c r="JQK29" s="336"/>
      <c r="JQM29" s="449"/>
      <c r="JQO29" s="336"/>
      <c r="JQQ29" s="449"/>
      <c r="JQS29" s="336"/>
      <c r="JQU29" s="449"/>
      <c r="JQW29" s="336"/>
      <c r="JQY29" s="449"/>
      <c r="JRA29" s="336"/>
      <c r="JRC29" s="449"/>
      <c r="JRE29" s="336"/>
      <c r="JRG29" s="449"/>
      <c r="JRI29" s="336"/>
      <c r="JRK29" s="449"/>
      <c r="JRM29" s="336"/>
      <c r="JRO29" s="449"/>
      <c r="JRQ29" s="336"/>
      <c r="JRS29" s="449"/>
      <c r="JRU29" s="336"/>
      <c r="JRW29" s="449"/>
      <c r="JRY29" s="336"/>
      <c r="JSA29" s="449"/>
      <c r="JSC29" s="336"/>
      <c r="JSE29" s="449"/>
      <c r="JSG29" s="336"/>
      <c r="JSI29" s="449"/>
      <c r="JSK29" s="336"/>
      <c r="JSM29" s="449"/>
      <c r="JSO29" s="336"/>
      <c r="JSQ29" s="449"/>
      <c r="JSS29" s="336"/>
      <c r="JSU29" s="449"/>
      <c r="JSW29" s="336"/>
      <c r="JSY29" s="449"/>
      <c r="JTA29" s="336"/>
      <c r="JTC29" s="449"/>
      <c r="JTE29" s="336"/>
      <c r="JTG29" s="449"/>
      <c r="JTI29" s="336"/>
      <c r="JTK29" s="449"/>
      <c r="JTM29" s="336"/>
      <c r="JTO29" s="449"/>
      <c r="JTQ29" s="336"/>
      <c r="JTS29" s="449"/>
      <c r="JTU29" s="336"/>
      <c r="JTW29" s="449"/>
      <c r="JTY29" s="336"/>
      <c r="JUA29" s="449"/>
      <c r="JUC29" s="336"/>
      <c r="JUE29" s="449"/>
      <c r="JUG29" s="336"/>
      <c r="JUI29" s="449"/>
      <c r="JUK29" s="336"/>
      <c r="JUM29" s="449"/>
      <c r="JUO29" s="336"/>
      <c r="JUQ29" s="449"/>
      <c r="JUS29" s="336"/>
      <c r="JUU29" s="449"/>
      <c r="JUW29" s="336"/>
      <c r="JUY29" s="449"/>
      <c r="JVA29" s="336"/>
      <c r="JVC29" s="449"/>
      <c r="JVE29" s="336"/>
      <c r="JVG29" s="449"/>
      <c r="JVI29" s="336"/>
      <c r="JVK29" s="449"/>
      <c r="JVM29" s="336"/>
      <c r="JVO29" s="449"/>
      <c r="JVQ29" s="336"/>
      <c r="JVS29" s="449"/>
      <c r="JVU29" s="336"/>
      <c r="JVW29" s="449"/>
      <c r="JVY29" s="336"/>
      <c r="JWA29" s="449"/>
      <c r="JWC29" s="336"/>
      <c r="JWE29" s="449"/>
      <c r="JWG29" s="336"/>
      <c r="JWI29" s="449"/>
      <c r="JWK29" s="336"/>
      <c r="JWM29" s="449"/>
      <c r="JWO29" s="336"/>
      <c r="JWQ29" s="449"/>
      <c r="JWS29" s="336"/>
      <c r="JWU29" s="449"/>
      <c r="JWW29" s="336"/>
      <c r="JWY29" s="449"/>
      <c r="JXA29" s="336"/>
      <c r="JXC29" s="449"/>
      <c r="JXE29" s="336"/>
      <c r="JXG29" s="449"/>
      <c r="JXI29" s="336"/>
      <c r="JXK29" s="449"/>
      <c r="JXM29" s="336"/>
      <c r="JXO29" s="449"/>
      <c r="JXQ29" s="336"/>
      <c r="JXS29" s="449"/>
      <c r="JXU29" s="336"/>
      <c r="JXW29" s="449"/>
      <c r="JXY29" s="336"/>
      <c r="JYA29" s="449"/>
      <c r="JYC29" s="336"/>
      <c r="JYE29" s="449"/>
      <c r="JYG29" s="336"/>
      <c r="JYI29" s="449"/>
      <c r="JYK29" s="336"/>
      <c r="JYM29" s="449"/>
      <c r="JYO29" s="336"/>
      <c r="JYQ29" s="449"/>
      <c r="JYS29" s="336"/>
      <c r="JYU29" s="449"/>
      <c r="JYW29" s="336"/>
      <c r="JYY29" s="449"/>
      <c r="JZA29" s="336"/>
      <c r="JZC29" s="449"/>
      <c r="JZE29" s="336"/>
      <c r="JZG29" s="449"/>
      <c r="JZI29" s="336"/>
      <c r="JZK29" s="449"/>
      <c r="JZM29" s="336"/>
      <c r="JZO29" s="449"/>
      <c r="JZQ29" s="336"/>
      <c r="JZS29" s="449"/>
      <c r="JZU29" s="336"/>
      <c r="JZW29" s="449"/>
      <c r="JZY29" s="336"/>
      <c r="KAA29" s="449"/>
      <c r="KAC29" s="336"/>
      <c r="KAE29" s="449"/>
      <c r="KAG29" s="336"/>
      <c r="KAI29" s="449"/>
      <c r="KAK29" s="336"/>
      <c r="KAM29" s="449"/>
      <c r="KAO29" s="336"/>
      <c r="KAQ29" s="449"/>
      <c r="KAS29" s="336"/>
      <c r="KAU29" s="449"/>
      <c r="KAW29" s="336"/>
      <c r="KAY29" s="449"/>
      <c r="KBA29" s="336"/>
      <c r="KBC29" s="449"/>
      <c r="KBE29" s="336"/>
      <c r="KBG29" s="449"/>
      <c r="KBI29" s="336"/>
      <c r="KBK29" s="449"/>
      <c r="KBM29" s="336"/>
      <c r="KBO29" s="449"/>
      <c r="KBQ29" s="336"/>
      <c r="KBS29" s="449"/>
      <c r="KBU29" s="336"/>
      <c r="KBW29" s="449"/>
      <c r="KBY29" s="336"/>
      <c r="KCA29" s="449"/>
      <c r="KCC29" s="336"/>
      <c r="KCE29" s="449"/>
      <c r="KCG29" s="336"/>
      <c r="KCI29" s="449"/>
      <c r="KCK29" s="336"/>
      <c r="KCM29" s="449"/>
      <c r="KCO29" s="336"/>
      <c r="KCQ29" s="449"/>
      <c r="KCS29" s="336"/>
      <c r="KCU29" s="449"/>
      <c r="KCW29" s="336"/>
      <c r="KCY29" s="449"/>
      <c r="KDA29" s="336"/>
      <c r="KDC29" s="449"/>
      <c r="KDE29" s="336"/>
      <c r="KDG29" s="449"/>
      <c r="KDI29" s="336"/>
      <c r="KDK29" s="449"/>
      <c r="KDM29" s="336"/>
      <c r="KDO29" s="449"/>
      <c r="KDQ29" s="336"/>
      <c r="KDS29" s="449"/>
      <c r="KDU29" s="336"/>
      <c r="KDW29" s="449"/>
      <c r="KDY29" s="336"/>
      <c r="KEA29" s="449"/>
      <c r="KEC29" s="336"/>
      <c r="KEE29" s="449"/>
      <c r="KEG29" s="336"/>
      <c r="KEI29" s="449"/>
      <c r="KEK29" s="336"/>
      <c r="KEM29" s="449"/>
      <c r="KEO29" s="336"/>
      <c r="KEQ29" s="449"/>
      <c r="KES29" s="336"/>
      <c r="KEU29" s="449"/>
      <c r="KEW29" s="336"/>
      <c r="KEY29" s="449"/>
      <c r="KFA29" s="336"/>
      <c r="KFC29" s="449"/>
      <c r="KFE29" s="336"/>
      <c r="KFG29" s="449"/>
      <c r="KFI29" s="336"/>
      <c r="KFK29" s="449"/>
      <c r="KFM29" s="336"/>
      <c r="KFO29" s="449"/>
      <c r="KFQ29" s="336"/>
      <c r="KFS29" s="449"/>
      <c r="KFU29" s="336"/>
      <c r="KFW29" s="449"/>
      <c r="KFY29" s="336"/>
      <c r="KGA29" s="449"/>
      <c r="KGC29" s="336"/>
      <c r="KGE29" s="449"/>
      <c r="KGG29" s="336"/>
      <c r="KGI29" s="449"/>
      <c r="KGK29" s="336"/>
      <c r="KGM29" s="449"/>
      <c r="KGO29" s="336"/>
      <c r="KGQ29" s="449"/>
      <c r="KGS29" s="336"/>
      <c r="KGU29" s="449"/>
      <c r="KGW29" s="336"/>
      <c r="KGY29" s="449"/>
      <c r="KHA29" s="336"/>
      <c r="KHC29" s="449"/>
      <c r="KHE29" s="336"/>
      <c r="KHG29" s="449"/>
      <c r="KHI29" s="336"/>
      <c r="KHK29" s="449"/>
      <c r="KHM29" s="336"/>
      <c r="KHO29" s="449"/>
      <c r="KHQ29" s="336"/>
      <c r="KHS29" s="449"/>
      <c r="KHU29" s="336"/>
      <c r="KHW29" s="449"/>
      <c r="KHY29" s="336"/>
      <c r="KIA29" s="449"/>
      <c r="KIC29" s="336"/>
      <c r="KIE29" s="449"/>
      <c r="KIG29" s="336"/>
      <c r="KII29" s="449"/>
      <c r="KIK29" s="336"/>
      <c r="KIM29" s="449"/>
      <c r="KIO29" s="336"/>
      <c r="KIQ29" s="449"/>
      <c r="KIS29" s="336"/>
      <c r="KIU29" s="449"/>
      <c r="KIW29" s="336"/>
      <c r="KIY29" s="449"/>
      <c r="KJA29" s="336"/>
      <c r="KJC29" s="449"/>
      <c r="KJE29" s="336"/>
      <c r="KJG29" s="449"/>
      <c r="KJI29" s="336"/>
      <c r="KJK29" s="449"/>
      <c r="KJM29" s="336"/>
      <c r="KJO29" s="449"/>
      <c r="KJQ29" s="336"/>
      <c r="KJS29" s="449"/>
      <c r="KJU29" s="336"/>
      <c r="KJW29" s="449"/>
      <c r="KJY29" s="336"/>
      <c r="KKA29" s="449"/>
      <c r="KKC29" s="336"/>
      <c r="KKE29" s="449"/>
      <c r="KKG29" s="336"/>
      <c r="KKI29" s="449"/>
      <c r="KKK29" s="336"/>
      <c r="KKM29" s="449"/>
      <c r="KKO29" s="336"/>
      <c r="KKQ29" s="449"/>
      <c r="KKS29" s="336"/>
      <c r="KKU29" s="449"/>
      <c r="KKW29" s="336"/>
      <c r="KKY29" s="449"/>
      <c r="KLA29" s="336"/>
      <c r="KLC29" s="449"/>
      <c r="KLE29" s="336"/>
      <c r="KLG29" s="449"/>
      <c r="KLI29" s="336"/>
      <c r="KLK29" s="449"/>
      <c r="KLM29" s="336"/>
      <c r="KLO29" s="449"/>
      <c r="KLQ29" s="336"/>
      <c r="KLS29" s="449"/>
      <c r="KLU29" s="336"/>
      <c r="KLW29" s="449"/>
      <c r="KLY29" s="336"/>
      <c r="KMA29" s="449"/>
      <c r="KMC29" s="336"/>
      <c r="KME29" s="449"/>
      <c r="KMG29" s="336"/>
      <c r="KMI29" s="449"/>
      <c r="KMK29" s="336"/>
      <c r="KMM29" s="449"/>
      <c r="KMO29" s="336"/>
      <c r="KMQ29" s="449"/>
      <c r="KMS29" s="336"/>
      <c r="KMU29" s="449"/>
      <c r="KMW29" s="336"/>
      <c r="KMY29" s="449"/>
      <c r="KNA29" s="336"/>
      <c r="KNC29" s="449"/>
      <c r="KNE29" s="336"/>
      <c r="KNG29" s="449"/>
      <c r="KNI29" s="336"/>
      <c r="KNK29" s="449"/>
      <c r="KNM29" s="336"/>
      <c r="KNO29" s="449"/>
      <c r="KNQ29" s="336"/>
      <c r="KNS29" s="449"/>
      <c r="KNU29" s="336"/>
      <c r="KNW29" s="449"/>
      <c r="KNY29" s="336"/>
      <c r="KOA29" s="449"/>
      <c r="KOC29" s="336"/>
      <c r="KOE29" s="449"/>
      <c r="KOG29" s="336"/>
      <c r="KOI29" s="449"/>
      <c r="KOK29" s="336"/>
      <c r="KOM29" s="449"/>
      <c r="KOO29" s="336"/>
      <c r="KOQ29" s="449"/>
      <c r="KOS29" s="336"/>
      <c r="KOU29" s="449"/>
      <c r="KOW29" s="336"/>
      <c r="KOY29" s="449"/>
      <c r="KPA29" s="336"/>
      <c r="KPC29" s="449"/>
      <c r="KPE29" s="336"/>
      <c r="KPG29" s="449"/>
      <c r="KPI29" s="336"/>
      <c r="KPK29" s="449"/>
      <c r="KPM29" s="336"/>
      <c r="KPO29" s="449"/>
      <c r="KPQ29" s="336"/>
      <c r="KPS29" s="449"/>
      <c r="KPU29" s="336"/>
      <c r="KPW29" s="449"/>
      <c r="KPY29" s="336"/>
      <c r="KQA29" s="449"/>
      <c r="KQC29" s="336"/>
      <c r="KQE29" s="449"/>
      <c r="KQG29" s="336"/>
      <c r="KQI29" s="449"/>
      <c r="KQK29" s="336"/>
      <c r="KQM29" s="449"/>
      <c r="KQO29" s="336"/>
      <c r="KQQ29" s="449"/>
      <c r="KQS29" s="336"/>
      <c r="KQU29" s="449"/>
      <c r="KQW29" s="336"/>
      <c r="KQY29" s="449"/>
      <c r="KRA29" s="336"/>
      <c r="KRC29" s="449"/>
      <c r="KRE29" s="336"/>
      <c r="KRG29" s="449"/>
      <c r="KRI29" s="336"/>
      <c r="KRK29" s="449"/>
      <c r="KRM29" s="336"/>
      <c r="KRO29" s="449"/>
      <c r="KRQ29" s="336"/>
      <c r="KRS29" s="449"/>
      <c r="KRU29" s="336"/>
      <c r="KRW29" s="449"/>
      <c r="KRY29" s="336"/>
      <c r="KSA29" s="449"/>
      <c r="KSC29" s="336"/>
      <c r="KSE29" s="449"/>
      <c r="KSG29" s="336"/>
      <c r="KSI29" s="449"/>
      <c r="KSK29" s="336"/>
      <c r="KSM29" s="449"/>
      <c r="KSO29" s="336"/>
      <c r="KSQ29" s="449"/>
      <c r="KSS29" s="336"/>
      <c r="KSU29" s="449"/>
      <c r="KSW29" s="336"/>
      <c r="KSY29" s="449"/>
      <c r="KTA29" s="336"/>
      <c r="KTC29" s="449"/>
      <c r="KTE29" s="336"/>
      <c r="KTG29" s="449"/>
      <c r="KTI29" s="336"/>
      <c r="KTK29" s="449"/>
      <c r="KTM29" s="336"/>
      <c r="KTO29" s="449"/>
      <c r="KTQ29" s="336"/>
      <c r="KTS29" s="449"/>
      <c r="KTU29" s="336"/>
      <c r="KTW29" s="449"/>
      <c r="KTY29" s="336"/>
      <c r="KUA29" s="449"/>
      <c r="KUC29" s="336"/>
      <c r="KUE29" s="449"/>
      <c r="KUG29" s="336"/>
      <c r="KUI29" s="449"/>
      <c r="KUK29" s="336"/>
      <c r="KUM29" s="449"/>
      <c r="KUO29" s="336"/>
      <c r="KUQ29" s="449"/>
      <c r="KUS29" s="336"/>
      <c r="KUU29" s="449"/>
      <c r="KUW29" s="336"/>
      <c r="KUY29" s="449"/>
      <c r="KVA29" s="336"/>
      <c r="KVC29" s="449"/>
      <c r="KVE29" s="336"/>
      <c r="KVG29" s="449"/>
      <c r="KVI29" s="336"/>
      <c r="KVK29" s="449"/>
      <c r="KVM29" s="336"/>
      <c r="KVO29" s="449"/>
      <c r="KVQ29" s="336"/>
      <c r="KVS29" s="449"/>
      <c r="KVU29" s="336"/>
      <c r="KVW29" s="449"/>
      <c r="KVY29" s="336"/>
      <c r="KWA29" s="449"/>
      <c r="KWC29" s="336"/>
      <c r="KWE29" s="449"/>
      <c r="KWG29" s="336"/>
      <c r="KWI29" s="449"/>
      <c r="KWK29" s="336"/>
      <c r="KWM29" s="449"/>
      <c r="KWO29" s="336"/>
      <c r="KWQ29" s="449"/>
      <c r="KWS29" s="336"/>
      <c r="KWU29" s="449"/>
      <c r="KWW29" s="336"/>
      <c r="KWY29" s="449"/>
      <c r="KXA29" s="336"/>
      <c r="KXC29" s="449"/>
      <c r="KXE29" s="336"/>
      <c r="KXG29" s="449"/>
      <c r="KXI29" s="336"/>
      <c r="KXK29" s="449"/>
      <c r="KXM29" s="336"/>
      <c r="KXO29" s="449"/>
      <c r="KXQ29" s="336"/>
      <c r="KXS29" s="449"/>
      <c r="KXU29" s="336"/>
      <c r="KXW29" s="449"/>
      <c r="KXY29" s="336"/>
      <c r="KYA29" s="449"/>
      <c r="KYC29" s="336"/>
      <c r="KYE29" s="449"/>
      <c r="KYG29" s="336"/>
      <c r="KYI29" s="449"/>
      <c r="KYK29" s="336"/>
      <c r="KYM29" s="449"/>
      <c r="KYO29" s="336"/>
      <c r="KYQ29" s="449"/>
      <c r="KYS29" s="336"/>
      <c r="KYU29" s="449"/>
      <c r="KYW29" s="336"/>
      <c r="KYY29" s="449"/>
      <c r="KZA29" s="336"/>
      <c r="KZC29" s="449"/>
      <c r="KZE29" s="336"/>
      <c r="KZG29" s="449"/>
      <c r="KZI29" s="336"/>
      <c r="KZK29" s="449"/>
      <c r="KZM29" s="336"/>
      <c r="KZO29" s="449"/>
      <c r="KZQ29" s="336"/>
      <c r="KZS29" s="449"/>
      <c r="KZU29" s="336"/>
      <c r="KZW29" s="449"/>
      <c r="KZY29" s="336"/>
      <c r="LAA29" s="449"/>
      <c r="LAC29" s="336"/>
      <c r="LAE29" s="449"/>
      <c r="LAG29" s="336"/>
      <c r="LAI29" s="449"/>
      <c r="LAK29" s="336"/>
      <c r="LAM29" s="449"/>
      <c r="LAO29" s="336"/>
      <c r="LAQ29" s="449"/>
      <c r="LAS29" s="336"/>
      <c r="LAU29" s="449"/>
      <c r="LAW29" s="336"/>
      <c r="LAY29" s="449"/>
      <c r="LBA29" s="336"/>
      <c r="LBC29" s="449"/>
      <c r="LBE29" s="336"/>
      <c r="LBG29" s="449"/>
      <c r="LBI29" s="336"/>
      <c r="LBK29" s="449"/>
      <c r="LBM29" s="336"/>
      <c r="LBO29" s="449"/>
      <c r="LBQ29" s="336"/>
      <c r="LBS29" s="449"/>
      <c r="LBU29" s="336"/>
      <c r="LBW29" s="449"/>
      <c r="LBY29" s="336"/>
      <c r="LCA29" s="449"/>
      <c r="LCC29" s="336"/>
      <c r="LCE29" s="449"/>
      <c r="LCG29" s="336"/>
      <c r="LCI29" s="449"/>
      <c r="LCK29" s="336"/>
      <c r="LCM29" s="449"/>
      <c r="LCO29" s="336"/>
      <c r="LCQ29" s="449"/>
      <c r="LCS29" s="336"/>
      <c r="LCU29" s="449"/>
      <c r="LCW29" s="336"/>
      <c r="LCY29" s="449"/>
      <c r="LDA29" s="336"/>
      <c r="LDC29" s="449"/>
      <c r="LDE29" s="336"/>
      <c r="LDG29" s="449"/>
      <c r="LDI29" s="336"/>
      <c r="LDK29" s="449"/>
      <c r="LDM29" s="336"/>
      <c r="LDO29" s="449"/>
      <c r="LDQ29" s="336"/>
      <c r="LDS29" s="449"/>
      <c r="LDU29" s="336"/>
      <c r="LDW29" s="449"/>
      <c r="LDY29" s="336"/>
      <c r="LEA29" s="449"/>
      <c r="LEC29" s="336"/>
      <c r="LEE29" s="449"/>
      <c r="LEG29" s="336"/>
      <c r="LEI29" s="449"/>
      <c r="LEK29" s="336"/>
      <c r="LEM29" s="449"/>
      <c r="LEO29" s="336"/>
      <c r="LEQ29" s="449"/>
      <c r="LES29" s="336"/>
      <c r="LEU29" s="449"/>
      <c r="LEW29" s="336"/>
      <c r="LEY29" s="449"/>
      <c r="LFA29" s="336"/>
      <c r="LFC29" s="449"/>
      <c r="LFE29" s="336"/>
      <c r="LFG29" s="449"/>
      <c r="LFI29" s="336"/>
      <c r="LFK29" s="449"/>
      <c r="LFM29" s="336"/>
      <c r="LFO29" s="449"/>
      <c r="LFQ29" s="336"/>
      <c r="LFS29" s="449"/>
      <c r="LFU29" s="336"/>
      <c r="LFW29" s="449"/>
      <c r="LFY29" s="336"/>
      <c r="LGA29" s="449"/>
      <c r="LGC29" s="336"/>
      <c r="LGE29" s="449"/>
      <c r="LGG29" s="336"/>
      <c r="LGI29" s="449"/>
      <c r="LGK29" s="336"/>
      <c r="LGM29" s="449"/>
      <c r="LGO29" s="336"/>
      <c r="LGQ29" s="449"/>
      <c r="LGS29" s="336"/>
      <c r="LGU29" s="449"/>
      <c r="LGW29" s="336"/>
      <c r="LGY29" s="449"/>
      <c r="LHA29" s="336"/>
      <c r="LHC29" s="449"/>
      <c r="LHE29" s="336"/>
      <c r="LHG29" s="449"/>
      <c r="LHI29" s="336"/>
      <c r="LHK29" s="449"/>
      <c r="LHM29" s="336"/>
      <c r="LHO29" s="449"/>
      <c r="LHQ29" s="336"/>
      <c r="LHS29" s="449"/>
      <c r="LHU29" s="336"/>
      <c r="LHW29" s="449"/>
      <c r="LHY29" s="336"/>
      <c r="LIA29" s="449"/>
      <c r="LIC29" s="336"/>
      <c r="LIE29" s="449"/>
      <c r="LIG29" s="336"/>
      <c r="LII29" s="449"/>
      <c r="LIK29" s="336"/>
      <c r="LIM29" s="449"/>
      <c r="LIO29" s="336"/>
      <c r="LIQ29" s="449"/>
      <c r="LIS29" s="336"/>
      <c r="LIU29" s="449"/>
      <c r="LIW29" s="336"/>
      <c r="LIY29" s="449"/>
      <c r="LJA29" s="336"/>
      <c r="LJC29" s="449"/>
      <c r="LJE29" s="336"/>
      <c r="LJG29" s="449"/>
      <c r="LJI29" s="336"/>
      <c r="LJK29" s="449"/>
      <c r="LJM29" s="336"/>
      <c r="LJO29" s="449"/>
      <c r="LJQ29" s="336"/>
      <c r="LJS29" s="449"/>
      <c r="LJU29" s="336"/>
      <c r="LJW29" s="449"/>
      <c r="LJY29" s="336"/>
      <c r="LKA29" s="449"/>
      <c r="LKC29" s="336"/>
      <c r="LKE29" s="449"/>
      <c r="LKG29" s="336"/>
      <c r="LKI29" s="449"/>
      <c r="LKK29" s="336"/>
      <c r="LKM29" s="449"/>
      <c r="LKO29" s="336"/>
      <c r="LKQ29" s="449"/>
      <c r="LKS29" s="336"/>
      <c r="LKU29" s="449"/>
      <c r="LKW29" s="336"/>
      <c r="LKY29" s="449"/>
      <c r="LLA29" s="336"/>
      <c r="LLC29" s="449"/>
      <c r="LLE29" s="336"/>
      <c r="LLG29" s="449"/>
      <c r="LLI29" s="336"/>
      <c r="LLK29" s="449"/>
      <c r="LLM29" s="336"/>
      <c r="LLO29" s="449"/>
      <c r="LLQ29" s="336"/>
      <c r="LLS29" s="449"/>
      <c r="LLU29" s="336"/>
      <c r="LLW29" s="449"/>
      <c r="LLY29" s="336"/>
      <c r="LMA29" s="449"/>
      <c r="LMC29" s="336"/>
      <c r="LME29" s="449"/>
      <c r="LMG29" s="336"/>
      <c r="LMI29" s="449"/>
      <c r="LMK29" s="336"/>
      <c r="LMM29" s="449"/>
      <c r="LMO29" s="336"/>
      <c r="LMQ29" s="449"/>
      <c r="LMS29" s="336"/>
      <c r="LMU29" s="449"/>
      <c r="LMW29" s="336"/>
      <c r="LMY29" s="449"/>
      <c r="LNA29" s="336"/>
      <c r="LNC29" s="449"/>
      <c r="LNE29" s="336"/>
      <c r="LNG29" s="449"/>
      <c r="LNI29" s="336"/>
      <c r="LNK29" s="449"/>
      <c r="LNM29" s="336"/>
      <c r="LNO29" s="449"/>
      <c r="LNQ29" s="336"/>
      <c r="LNS29" s="449"/>
      <c r="LNU29" s="336"/>
      <c r="LNW29" s="449"/>
      <c r="LNY29" s="336"/>
      <c r="LOA29" s="449"/>
      <c r="LOC29" s="336"/>
      <c r="LOE29" s="449"/>
      <c r="LOG29" s="336"/>
      <c r="LOI29" s="449"/>
      <c r="LOK29" s="336"/>
      <c r="LOM29" s="449"/>
      <c r="LOO29" s="336"/>
      <c r="LOQ29" s="449"/>
      <c r="LOS29" s="336"/>
      <c r="LOU29" s="449"/>
      <c r="LOW29" s="336"/>
      <c r="LOY29" s="449"/>
      <c r="LPA29" s="336"/>
      <c r="LPC29" s="449"/>
      <c r="LPE29" s="336"/>
      <c r="LPG29" s="449"/>
      <c r="LPI29" s="336"/>
      <c r="LPK29" s="449"/>
      <c r="LPM29" s="336"/>
      <c r="LPO29" s="449"/>
      <c r="LPQ29" s="336"/>
      <c r="LPS29" s="449"/>
      <c r="LPU29" s="336"/>
      <c r="LPW29" s="449"/>
      <c r="LPY29" s="336"/>
      <c r="LQA29" s="449"/>
      <c r="LQC29" s="336"/>
      <c r="LQE29" s="449"/>
      <c r="LQG29" s="336"/>
      <c r="LQI29" s="449"/>
      <c r="LQK29" s="336"/>
      <c r="LQM29" s="449"/>
      <c r="LQO29" s="336"/>
      <c r="LQQ29" s="449"/>
      <c r="LQS29" s="336"/>
      <c r="LQU29" s="449"/>
      <c r="LQW29" s="336"/>
      <c r="LQY29" s="449"/>
      <c r="LRA29" s="336"/>
      <c r="LRC29" s="449"/>
      <c r="LRE29" s="336"/>
      <c r="LRG29" s="449"/>
      <c r="LRI29" s="336"/>
      <c r="LRK29" s="449"/>
      <c r="LRM29" s="336"/>
      <c r="LRO29" s="449"/>
      <c r="LRQ29" s="336"/>
      <c r="LRS29" s="449"/>
      <c r="LRU29" s="336"/>
      <c r="LRW29" s="449"/>
      <c r="LRY29" s="336"/>
      <c r="LSA29" s="449"/>
      <c r="LSC29" s="336"/>
      <c r="LSE29" s="449"/>
      <c r="LSG29" s="336"/>
      <c r="LSI29" s="449"/>
      <c r="LSK29" s="336"/>
      <c r="LSM29" s="449"/>
      <c r="LSO29" s="336"/>
      <c r="LSQ29" s="449"/>
      <c r="LSS29" s="336"/>
      <c r="LSU29" s="449"/>
      <c r="LSW29" s="336"/>
      <c r="LSY29" s="449"/>
      <c r="LTA29" s="336"/>
      <c r="LTC29" s="449"/>
      <c r="LTE29" s="336"/>
      <c r="LTG29" s="449"/>
      <c r="LTI29" s="336"/>
      <c r="LTK29" s="449"/>
      <c r="LTM29" s="336"/>
      <c r="LTO29" s="449"/>
      <c r="LTQ29" s="336"/>
      <c r="LTS29" s="449"/>
      <c r="LTU29" s="336"/>
      <c r="LTW29" s="449"/>
      <c r="LTY29" s="336"/>
      <c r="LUA29" s="449"/>
      <c r="LUC29" s="336"/>
      <c r="LUE29" s="449"/>
      <c r="LUG29" s="336"/>
      <c r="LUI29" s="449"/>
      <c r="LUK29" s="336"/>
      <c r="LUM29" s="449"/>
      <c r="LUO29" s="336"/>
      <c r="LUQ29" s="449"/>
      <c r="LUS29" s="336"/>
      <c r="LUU29" s="449"/>
      <c r="LUW29" s="336"/>
      <c r="LUY29" s="449"/>
      <c r="LVA29" s="336"/>
      <c r="LVC29" s="449"/>
      <c r="LVE29" s="336"/>
      <c r="LVG29" s="449"/>
      <c r="LVI29" s="336"/>
      <c r="LVK29" s="449"/>
      <c r="LVM29" s="336"/>
      <c r="LVO29" s="449"/>
      <c r="LVQ29" s="336"/>
      <c r="LVS29" s="449"/>
      <c r="LVU29" s="336"/>
      <c r="LVW29" s="449"/>
      <c r="LVY29" s="336"/>
      <c r="LWA29" s="449"/>
      <c r="LWC29" s="336"/>
      <c r="LWE29" s="449"/>
      <c r="LWG29" s="336"/>
      <c r="LWI29" s="449"/>
      <c r="LWK29" s="336"/>
      <c r="LWM29" s="449"/>
      <c r="LWO29" s="336"/>
      <c r="LWQ29" s="449"/>
      <c r="LWS29" s="336"/>
      <c r="LWU29" s="449"/>
      <c r="LWW29" s="336"/>
      <c r="LWY29" s="449"/>
      <c r="LXA29" s="336"/>
      <c r="LXC29" s="449"/>
      <c r="LXE29" s="336"/>
      <c r="LXG29" s="449"/>
      <c r="LXI29" s="336"/>
      <c r="LXK29" s="449"/>
      <c r="LXM29" s="336"/>
      <c r="LXO29" s="449"/>
      <c r="LXQ29" s="336"/>
      <c r="LXS29" s="449"/>
      <c r="LXU29" s="336"/>
      <c r="LXW29" s="449"/>
      <c r="LXY29" s="336"/>
      <c r="LYA29" s="449"/>
      <c r="LYC29" s="336"/>
      <c r="LYE29" s="449"/>
      <c r="LYG29" s="336"/>
      <c r="LYI29" s="449"/>
      <c r="LYK29" s="336"/>
      <c r="LYM29" s="449"/>
      <c r="LYO29" s="336"/>
      <c r="LYQ29" s="449"/>
      <c r="LYS29" s="336"/>
      <c r="LYU29" s="449"/>
      <c r="LYW29" s="336"/>
      <c r="LYY29" s="449"/>
      <c r="LZA29" s="336"/>
      <c r="LZC29" s="449"/>
      <c r="LZE29" s="336"/>
      <c r="LZG29" s="449"/>
      <c r="LZI29" s="336"/>
      <c r="LZK29" s="449"/>
      <c r="LZM29" s="336"/>
      <c r="LZO29" s="449"/>
      <c r="LZQ29" s="336"/>
      <c r="LZS29" s="449"/>
      <c r="LZU29" s="336"/>
      <c r="LZW29" s="449"/>
      <c r="LZY29" s="336"/>
      <c r="MAA29" s="449"/>
      <c r="MAC29" s="336"/>
      <c r="MAE29" s="449"/>
      <c r="MAG29" s="336"/>
      <c r="MAI29" s="449"/>
      <c r="MAK29" s="336"/>
      <c r="MAM29" s="449"/>
      <c r="MAO29" s="336"/>
      <c r="MAQ29" s="449"/>
      <c r="MAS29" s="336"/>
      <c r="MAU29" s="449"/>
      <c r="MAW29" s="336"/>
      <c r="MAY29" s="449"/>
      <c r="MBA29" s="336"/>
      <c r="MBC29" s="449"/>
      <c r="MBE29" s="336"/>
      <c r="MBG29" s="449"/>
      <c r="MBI29" s="336"/>
      <c r="MBK29" s="449"/>
      <c r="MBM29" s="336"/>
      <c r="MBO29" s="449"/>
      <c r="MBQ29" s="336"/>
      <c r="MBS29" s="449"/>
      <c r="MBU29" s="336"/>
      <c r="MBW29" s="449"/>
      <c r="MBY29" s="336"/>
      <c r="MCA29" s="449"/>
      <c r="MCC29" s="336"/>
      <c r="MCE29" s="449"/>
      <c r="MCG29" s="336"/>
      <c r="MCI29" s="449"/>
      <c r="MCK29" s="336"/>
      <c r="MCM29" s="449"/>
      <c r="MCO29" s="336"/>
      <c r="MCQ29" s="449"/>
      <c r="MCS29" s="336"/>
      <c r="MCU29" s="449"/>
      <c r="MCW29" s="336"/>
      <c r="MCY29" s="449"/>
      <c r="MDA29" s="336"/>
      <c r="MDC29" s="449"/>
      <c r="MDE29" s="336"/>
      <c r="MDG29" s="449"/>
      <c r="MDI29" s="336"/>
      <c r="MDK29" s="449"/>
      <c r="MDM29" s="336"/>
      <c r="MDO29" s="449"/>
      <c r="MDQ29" s="336"/>
      <c r="MDS29" s="449"/>
      <c r="MDU29" s="336"/>
      <c r="MDW29" s="449"/>
      <c r="MDY29" s="336"/>
      <c r="MEA29" s="449"/>
      <c r="MEC29" s="336"/>
      <c r="MEE29" s="449"/>
      <c r="MEG29" s="336"/>
      <c r="MEI29" s="449"/>
      <c r="MEK29" s="336"/>
      <c r="MEM29" s="449"/>
      <c r="MEO29" s="336"/>
      <c r="MEQ29" s="449"/>
      <c r="MES29" s="336"/>
      <c r="MEU29" s="449"/>
      <c r="MEW29" s="336"/>
      <c r="MEY29" s="449"/>
      <c r="MFA29" s="336"/>
      <c r="MFC29" s="449"/>
      <c r="MFE29" s="336"/>
      <c r="MFG29" s="449"/>
      <c r="MFI29" s="336"/>
      <c r="MFK29" s="449"/>
      <c r="MFM29" s="336"/>
      <c r="MFO29" s="449"/>
      <c r="MFQ29" s="336"/>
      <c r="MFS29" s="449"/>
      <c r="MFU29" s="336"/>
      <c r="MFW29" s="449"/>
      <c r="MFY29" s="336"/>
      <c r="MGA29" s="449"/>
      <c r="MGC29" s="336"/>
      <c r="MGE29" s="449"/>
      <c r="MGG29" s="336"/>
      <c r="MGI29" s="449"/>
      <c r="MGK29" s="336"/>
      <c r="MGM29" s="449"/>
      <c r="MGO29" s="336"/>
      <c r="MGQ29" s="449"/>
      <c r="MGS29" s="336"/>
      <c r="MGU29" s="449"/>
      <c r="MGW29" s="336"/>
      <c r="MGY29" s="449"/>
      <c r="MHA29" s="336"/>
      <c r="MHC29" s="449"/>
      <c r="MHE29" s="336"/>
      <c r="MHG29" s="449"/>
      <c r="MHI29" s="336"/>
      <c r="MHK29" s="449"/>
      <c r="MHM29" s="336"/>
      <c r="MHO29" s="449"/>
      <c r="MHQ29" s="336"/>
      <c r="MHS29" s="449"/>
      <c r="MHU29" s="336"/>
      <c r="MHW29" s="449"/>
      <c r="MHY29" s="336"/>
      <c r="MIA29" s="449"/>
      <c r="MIC29" s="336"/>
      <c r="MIE29" s="449"/>
      <c r="MIG29" s="336"/>
      <c r="MII29" s="449"/>
      <c r="MIK29" s="336"/>
      <c r="MIM29" s="449"/>
      <c r="MIO29" s="336"/>
      <c r="MIQ29" s="449"/>
      <c r="MIS29" s="336"/>
      <c r="MIU29" s="449"/>
      <c r="MIW29" s="336"/>
      <c r="MIY29" s="449"/>
      <c r="MJA29" s="336"/>
      <c r="MJC29" s="449"/>
      <c r="MJE29" s="336"/>
      <c r="MJG29" s="449"/>
      <c r="MJI29" s="336"/>
      <c r="MJK29" s="449"/>
      <c r="MJM29" s="336"/>
      <c r="MJO29" s="449"/>
      <c r="MJQ29" s="336"/>
      <c r="MJS29" s="449"/>
      <c r="MJU29" s="336"/>
      <c r="MJW29" s="449"/>
      <c r="MJY29" s="336"/>
      <c r="MKA29" s="449"/>
      <c r="MKC29" s="336"/>
      <c r="MKE29" s="449"/>
      <c r="MKG29" s="336"/>
      <c r="MKI29" s="449"/>
      <c r="MKK29" s="336"/>
      <c r="MKM29" s="449"/>
      <c r="MKO29" s="336"/>
      <c r="MKQ29" s="449"/>
      <c r="MKS29" s="336"/>
      <c r="MKU29" s="449"/>
      <c r="MKW29" s="336"/>
      <c r="MKY29" s="449"/>
      <c r="MLA29" s="336"/>
      <c r="MLC29" s="449"/>
      <c r="MLE29" s="336"/>
      <c r="MLG29" s="449"/>
      <c r="MLI29" s="336"/>
      <c r="MLK29" s="449"/>
      <c r="MLM29" s="336"/>
      <c r="MLO29" s="449"/>
      <c r="MLQ29" s="336"/>
      <c r="MLS29" s="449"/>
      <c r="MLU29" s="336"/>
      <c r="MLW29" s="449"/>
      <c r="MLY29" s="336"/>
      <c r="MMA29" s="449"/>
      <c r="MMC29" s="336"/>
      <c r="MME29" s="449"/>
      <c r="MMG29" s="336"/>
      <c r="MMI29" s="449"/>
      <c r="MMK29" s="336"/>
      <c r="MMM29" s="449"/>
      <c r="MMO29" s="336"/>
      <c r="MMQ29" s="449"/>
      <c r="MMS29" s="336"/>
      <c r="MMU29" s="449"/>
      <c r="MMW29" s="336"/>
      <c r="MMY29" s="449"/>
      <c r="MNA29" s="336"/>
      <c r="MNC29" s="449"/>
      <c r="MNE29" s="336"/>
      <c r="MNG29" s="449"/>
      <c r="MNI29" s="336"/>
      <c r="MNK29" s="449"/>
      <c r="MNM29" s="336"/>
      <c r="MNO29" s="449"/>
      <c r="MNQ29" s="336"/>
      <c r="MNS29" s="449"/>
      <c r="MNU29" s="336"/>
      <c r="MNW29" s="449"/>
      <c r="MNY29" s="336"/>
      <c r="MOA29" s="449"/>
      <c r="MOC29" s="336"/>
      <c r="MOE29" s="449"/>
      <c r="MOG29" s="336"/>
      <c r="MOI29" s="449"/>
      <c r="MOK29" s="336"/>
      <c r="MOM29" s="449"/>
      <c r="MOO29" s="336"/>
      <c r="MOQ29" s="449"/>
      <c r="MOS29" s="336"/>
      <c r="MOU29" s="449"/>
      <c r="MOW29" s="336"/>
      <c r="MOY29" s="449"/>
      <c r="MPA29" s="336"/>
      <c r="MPC29" s="449"/>
      <c r="MPE29" s="336"/>
      <c r="MPG29" s="449"/>
      <c r="MPI29" s="336"/>
      <c r="MPK29" s="449"/>
      <c r="MPM29" s="336"/>
      <c r="MPO29" s="449"/>
      <c r="MPQ29" s="336"/>
      <c r="MPS29" s="449"/>
      <c r="MPU29" s="336"/>
      <c r="MPW29" s="449"/>
      <c r="MPY29" s="336"/>
      <c r="MQA29" s="449"/>
      <c r="MQC29" s="336"/>
      <c r="MQE29" s="449"/>
      <c r="MQG29" s="336"/>
      <c r="MQI29" s="449"/>
      <c r="MQK29" s="336"/>
      <c r="MQM29" s="449"/>
      <c r="MQO29" s="336"/>
      <c r="MQQ29" s="449"/>
      <c r="MQS29" s="336"/>
      <c r="MQU29" s="449"/>
      <c r="MQW29" s="336"/>
      <c r="MQY29" s="449"/>
      <c r="MRA29" s="336"/>
      <c r="MRC29" s="449"/>
      <c r="MRE29" s="336"/>
      <c r="MRG29" s="449"/>
      <c r="MRI29" s="336"/>
      <c r="MRK29" s="449"/>
      <c r="MRM29" s="336"/>
      <c r="MRO29" s="449"/>
      <c r="MRQ29" s="336"/>
      <c r="MRS29" s="449"/>
      <c r="MRU29" s="336"/>
      <c r="MRW29" s="449"/>
      <c r="MRY29" s="336"/>
      <c r="MSA29" s="449"/>
      <c r="MSC29" s="336"/>
      <c r="MSE29" s="449"/>
      <c r="MSG29" s="336"/>
      <c r="MSI29" s="449"/>
      <c r="MSK29" s="336"/>
      <c r="MSM29" s="449"/>
      <c r="MSO29" s="336"/>
      <c r="MSQ29" s="449"/>
      <c r="MSS29" s="336"/>
      <c r="MSU29" s="449"/>
      <c r="MSW29" s="336"/>
      <c r="MSY29" s="449"/>
      <c r="MTA29" s="336"/>
      <c r="MTC29" s="449"/>
      <c r="MTE29" s="336"/>
      <c r="MTG29" s="449"/>
      <c r="MTI29" s="336"/>
      <c r="MTK29" s="449"/>
      <c r="MTM29" s="336"/>
      <c r="MTO29" s="449"/>
      <c r="MTQ29" s="336"/>
      <c r="MTS29" s="449"/>
      <c r="MTU29" s="336"/>
      <c r="MTW29" s="449"/>
      <c r="MTY29" s="336"/>
      <c r="MUA29" s="449"/>
      <c r="MUC29" s="336"/>
      <c r="MUE29" s="449"/>
      <c r="MUG29" s="336"/>
      <c r="MUI29" s="449"/>
      <c r="MUK29" s="336"/>
      <c r="MUM29" s="449"/>
      <c r="MUO29" s="336"/>
      <c r="MUQ29" s="449"/>
      <c r="MUS29" s="336"/>
      <c r="MUU29" s="449"/>
      <c r="MUW29" s="336"/>
      <c r="MUY29" s="449"/>
      <c r="MVA29" s="336"/>
      <c r="MVC29" s="449"/>
      <c r="MVE29" s="336"/>
      <c r="MVG29" s="449"/>
      <c r="MVI29" s="336"/>
      <c r="MVK29" s="449"/>
      <c r="MVM29" s="336"/>
      <c r="MVO29" s="449"/>
      <c r="MVQ29" s="336"/>
      <c r="MVS29" s="449"/>
      <c r="MVU29" s="336"/>
      <c r="MVW29" s="449"/>
      <c r="MVY29" s="336"/>
      <c r="MWA29" s="449"/>
      <c r="MWC29" s="336"/>
      <c r="MWE29" s="449"/>
      <c r="MWG29" s="336"/>
      <c r="MWI29" s="449"/>
      <c r="MWK29" s="336"/>
      <c r="MWM29" s="449"/>
      <c r="MWO29" s="336"/>
      <c r="MWQ29" s="449"/>
      <c r="MWS29" s="336"/>
      <c r="MWU29" s="449"/>
      <c r="MWW29" s="336"/>
      <c r="MWY29" s="449"/>
      <c r="MXA29" s="336"/>
      <c r="MXC29" s="449"/>
      <c r="MXE29" s="336"/>
      <c r="MXG29" s="449"/>
      <c r="MXI29" s="336"/>
      <c r="MXK29" s="449"/>
      <c r="MXM29" s="336"/>
      <c r="MXO29" s="449"/>
      <c r="MXQ29" s="336"/>
      <c r="MXS29" s="449"/>
      <c r="MXU29" s="336"/>
      <c r="MXW29" s="449"/>
      <c r="MXY29" s="336"/>
      <c r="MYA29" s="449"/>
      <c r="MYC29" s="336"/>
      <c r="MYE29" s="449"/>
      <c r="MYG29" s="336"/>
      <c r="MYI29" s="449"/>
      <c r="MYK29" s="336"/>
      <c r="MYM29" s="449"/>
      <c r="MYO29" s="336"/>
      <c r="MYQ29" s="449"/>
      <c r="MYS29" s="336"/>
      <c r="MYU29" s="449"/>
      <c r="MYW29" s="336"/>
      <c r="MYY29" s="449"/>
      <c r="MZA29" s="336"/>
      <c r="MZC29" s="449"/>
      <c r="MZE29" s="336"/>
      <c r="MZG29" s="449"/>
      <c r="MZI29" s="336"/>
      <c r="MZK29" s="449"/>
      <c r="MZM29" s="336"/>
      <c r="MZO29" s="449"/>
      <c r="MZQ29" s="336"/>
      <c r="MZS29" s="449"/>
      <c r="MZU29" s="336"/>
      <c r="MZW29" s="449"/>
      <c r="MZY29" s="336"/>
      <c r="NAA29" s="449"/>
      <c r="NAC29" s="336"/>
      <c r="NAE29" s="449"/>
      <c r="NAG29" s="336"/>
      <c r="NAI29" s="449"/>
      <c r="NAK29" s="336"/>
      <c r="NAM29" s="449"/>
      <c r="NAO29" s="336"/>
      <c r="NAQ29" s="449"/>
      <c r="NAS29" s="336"/>
      <c r="NAU29" s="449"/>
      <c r="NAW29" s="336"/>
      <c r="NAY29" s="449"/>
      <c r="NBA29" s="336"/>
      <c r="NBC29" s="449"/>
      <c r="NBE29" s="336"/>
      <c r="NBG29" s="449"/>
      <c r="NBI29" s="336"/>
      <c r="NBK29" s="449"/>
      <c r="NBM29" s="336"/>
      <c r="NBO29" s="449"/>
      <c r="NBQ29" s="336"/>
      <c r="NBS29" s="449"/>
      <c r="NBU29" s="336"/>
      <c r="NBW29" s="449"/>
      <c r="NBY29" s="336"/>
      <c r="NCA29" s="449"/>
      <c r="NCC29" s="336"/>
      <c r="NCE29" s="449"/>
      <c r="NCG29" s="336"/>
      <c r="NCI29" s="449"/>
      <c r="NCK29" s="336"/>
      <c r="NCM29" s="449"/>
      <c r="NCO29" s="336"/>
      <c r="NCQ29" s="449"/>
      <c r="NCS29" s="336"/>
      <c r="NCU29" s="449"/>
      <c r="NCW29" s="336"/>
      <c r="NCY29" s="449"/>
      <c r="NDA29" s="336"/>
      <c r="NDC29" s="449"/>
      <c r="NDE29" s="336"/>
      <c r="NDG29" s="449"/>
      <c r="NDI29" s="336"/>
      <c r="NDK29" s="449"/>
      <c r="NDM29" s="336"/>
      <c r="NDO29" s="449"/>
      <c r="NDQ29" s="336"/>
      <c r="NDS29" s="449"/>
      <c r="NDU29" s="336"/>
      <c r="NDW29" s="449"/>
      <c r="NDY29" s="336"/>
      <c r="NEA29" s="449"/>
      <c r="NEC29" s="336"/>
      <c r="NEE29" s="449"/>
      <c r="NEG29" s="336"/>
      <c r="NEI29" s="449"/>
      <c r="NEK29" s="336"/>
      <c r="NEM29" s="449"/>
      <c r="NEO29" s="336"/>
      <c r="NEQ29" s="449"/>
      <c r="NES29" s="336"/>
      <c r="NEU29" s="449"/>
      <c r="NEW29" s="336"/>
      <c r="NEY29" s="449"/>
      <c r="NFA29" s="336"/>
      <c r="NFC29" s="449"/>
      <c r="NFE29" s="336"/>
      <c r="NFG29" s="449"/>
      <c r="NFI29" s="336"/>
      <c r="NFK29" s="449"/>
      <c r="NFM29" s="336"/>
      <c r="NFO29" s="449"/>
      <c r="NFQ29" s="336"/>
      <c r="NFS29" s="449"/>
      <c r="NFU29" s="336"/>
      <c r="NFW29" s="449"/>
      <c r="NFY29" s="336"/>
      <c r="NGA29" s="449"/>
      <c r="NGC29" s="336"/>
      <c r="NGE29" s="449"/>
      <c r="NGG29" s="336"/>
      <c r="NGI29" s="449"/>
      <c r="NGK29" s="336"/>
      <c r="NGM29" s="449"/>
      <c r="NGO29" s="336"/>
      <c r="NGQ29" s="449"/>
      <c r="NGS29" s="336"/>
      <c r="NGU29" s="449"/>
      <c r="NGW29" s="336"/>
      <c r="NGY29" s="449"/>
      <c r="NHA29" s="336"/>
      <c r="NHC29" s="449"/>
      <c r="NHE29" s="336"/>
      <c r="NHG29" s="449"/>
      <c r="NHI29" s="336"/>
      <c r="NHK29" s="449"/>
      <c r="NHM29" s="336"/>
      <c r="NHO29" s="449"/>
      <c r="NHQ29" s="336"/>
      <c r="NHS29" s="449"/>
      <c r="NHU29" s="336"/>
      <c r="NHW29" s="449"/>
      <c r="NHY29" s="336"/>
      <c r="NIA29" s="449"/>
      <c r="NIC29" s="336"/>
      <c r="NIE29" s="449"/>
      <c r="NIG29" s="336"/>
      <c r="NII29" s="449"/>
      <c r="NIK29" s="336"/>
      <c r="NIM29" s="449"/>
      <c r="NIO29" s="336"/>
      <c r="NIQ29" s="449"/>
      <c r="NIS29" s="336"/>
      <c r="NIU29" s="449"/>
      <c r="NIW29" s="336"/>
      <c r="NIY29" s="449"/>
      <c r="NJA29" s="336"/>
      <c r="NJC29" s="449"/>
      <c r="NJE29" s="336"/>
      <c r="NJG29" s="449"/>
      <c r="NJI29" s="336"/>
      <c r="NJK29" s="449"/>
      <c r="NJM29" s="336"/>
      <c r="NJO29" s="449"/>
      <c r="NJQ29" s="336"/>
      <c r="NJS29" s="449"/>
      <c r="NJU29" s="336"/>
      <c r="NJW29" s="449"/>
      <c r="NJY29" s="336"/>
      <c r="NKA29" s="449"/>
      <c r="NKC29" s="336"/>
      <c r="NKE29" s="449"/>
      <c r="NKG29" s="336"/>
      <c r="NKI29" s="449"/>
      <c r="NKK29" s="336"/>
      <c r="NKM29" s="449"/>
      <c r="NKO29" s="336"/>
      <c r="NKQ29" s="449"/>
      <c r="NKS29" s="336"/>
      <c r="NKU29" s="449"/>
      <c r="NKW29" s="336"/>
      <c r="NKY29" s="449"/>
      <c r="NLA29" s="336"/>
      <c r="NLC29" s="449"/>
      <c r="NLE29" s="336"/>
      <c r="NLG29" s="449"/>
      <c r="NLI29" s="336"/>
      <c r="NLK29" s="449"/>
      <c r="NLM29" s="336"/>
      <c r="NLO29" s="449"/>
      <c r="NLQ29" s="336"/>
      <c r="NLS29" s="449"/>
      <c r="NLU29" s="336"/>
      <c r="NLW29" s="449"/>
      <c r="NLY29" s="336"/>
      <c r="NMA29" s="449"/>
      <c r="NMC29" s="336"/>
      <c r="NME29" s="449"/>
      <c r="NMG29" s="336"/>
      <c r="NMI29" s="449"/>
      <c r="NMK29" s="336"/>
      <c r="NMM29" s="449"/>
      <c r="NMO29" s="336"/>
      <c r="NMQ29" s="449"/>
      <c r="NMS29" s="336"/>
      <c r="NMU29" s="449"/>
      <c r="NMW29" s="336"/>
      <c r="NMY29" s="449"/>
      <c r="NNA29" s="336"/>
      <c r="NNC29" s="449"/>
      <c r="NNE29" s="336"/>
      <c r="NNG29" s="449"/>
      <c r="NNI29" s="336"/>
      <c r="NNK29" s="449"/>
      <c r="NNM29" s="336"/>
      <c r="NNO29" s="449"/>
      <c r="NNQ29" s="336"/>
      <c r="NNS29" s="449"/>
      <c r="NNU29" s="336"/>
      <c r="NNW29" s="449"/>
      <c r="NNY29" s="336"/>
      <c r="NOA29" s="449"/>
      <c r="NOC29" s="336"/>
      <c r="NOE29" s="449"/>
      <c r="NOG29" s="336"/>
      <c r="NOI29" s="449"/>
      <c r="NOK29" s="336"/>
      <c r="NOM29" s="449"/>
      <c r="NOO29" s="336"/>
      <c r="NOQ29" s="449"/>
      <c r="NOS29" s="336"/>
      <c r="NOU29" s="449"/>
      <c r="NOW29" s="336"/>
      <c r="NOY29" s="449"/>
      <c r="NPA29" s="336"/>
      <c r="NPC29" s="449"/>
      <c r="NPE29" s="336"/>
      <c r="NPG29" s="449"/>
      <c r="NPI29" s="336"/>
      <c r="NPK29" s="449"/>
      <c r="NPM29" s="336"/>
      <c r="NPO29" s="449"/>
      <c r="NPQ29" s="336"/>
      <c r="NPS29" s="449"/>
      <c r="NPU29" s="336"/>
      <c r="NPW29" s="449"/>
      <c r="NPY29" s="336"/>
      <c r="NQA29" s="449"/>
      <c r="NQC29" s="336"/>
      <c r="NQE29" s="449"/>
      <c r="NQG29" s="336"/>
      <c r="NQI29" s="449"/>
      <c r="NQK29" s="336"/>
      <c r="NQM29" s="449"/>
      <c r="NQO29" s="336"/>
      <c r="NQQ29" s="449"/>
      <c r="NQS29" s="336"/>
      <c r="NQU29" s="449"/>
      <c r="NQW29" s="336"/>
      <c r="NQY29" s="449"/>
      <c r="NRA29" s="336"/>
      <c r="NRC29" s="449"/>
      <c r="NRE29" s="336"/>
      <c r="NRG29" s="449"/>
      <c r="NRI29" s="336"/>
      <c r="NRK29" s="449"/>
      <c r="NRM29" s="336"/>
      <c r="NRO29" s="449"/>
      <c r="NRQ29" s="336"/>
      <c r="NRS29" s="449"/>
      <c r="NRU29" s="336"/>
      <c r="NRW29" s="449"/>
      <c r="NRY29" s="336"/>
      <c r="NSA29" s="449"/>
      <c r="NSC29" s="336"/>
      <c r="NSE29" s="449"/>
      <c r="NSG29" s="336"/>
      <c r="NSI29" s="449"/>
      <c r="NSK29" s="336"/>
      <c r="NSM29" s="449"/>
      <c r="NSO29" s="336"/>
      <c r="NSQ29" s="449"/>
      <c r="NSS29" s="336"/>
      <c r="NSU29" s="449"/>
      <c r="NSW29" s="336"/>
      <c r="NSY29" s="449"/>
      <c r="NTA29" s="336"/>
      <c r="NTC29" s="449"/>
      <c r="NTE29" s="336"/>
      <c r="NTG29" s="449"/>
      <c r="NTI29" s="336"/>
      <c r="NTK29" s="449"/>
      <c r="NTM29" s="336"/>
      <c r="NTO29" s="449"/>
      <c r="NTQ29" s="336"/>
      <c r="NTS29" s="449"/>
      <c r="NTU29" s="336"/>
      <c r="NTW29" s="449"/>
      <c r="NTY29" s="336"/>
      <c r="NUA29" s="449"/>
      <c r="NUC29" s="336"/>
      <c r="NUE29" s="449"/>
      <c r="NUG29" s="336"/>
      <c r="NUI29" s="449"/>
      <c r="NUK29" s="336"/>
      <c r="NUM29" s="449"/>
      <c r="NUO29" s="336"/>
      <c r="NUQ29" s="449"/>
      <c r="NUS29" s="336"/>
      <c r="NUU29" s="449"/>
      <c r="NUW29" s="336"/>
      <c r="NUY29" s="449"/>
      <c r="NVA29" s="336"/>
      <c r="NVC29" s="449"/>
      <c r="NVE29" s="336"/>
      <c r="NVG29" s="449"/>
      <c r="NVI29" s="336"/>
      <c r="NVK29" s="449"/>
      <c r="NVM29" s="336"/>
      <c r="NVO29" s="449"/>
      <c r="NVQ29" s="336"/>
      <c r="NVS29" s="449"/>
      <c r="NVU29" s="336"/>
      <c r="NVW29" s="449"/>
      <c r="NVY29" s="336"/>
      <c r="NWA29" s="449"/>
      <c r="NWC29" s="336"/>
      <c r="NWE29" s="449"/>
      <c r="NWG29" s="336"/>
      <c r="NWI29" s="449"/>
      <c r="NWK29" s="336"/>
      <c r="NWM29" s="449"/>
      <c r="NWO29" s="336"/>
      <c r="NWQ29" s="449"/>
      <c r="NWS29" s="336"/>
      <c r="NWU29" s="449"/>
      <c r="NWW29" s="336"/>
      <c r="NWY29" s="449"/>
      <c r="NXA29" s="336"/>
      <c r="NXC29" s="449"/>
      <c r="NXE29" s="336"/>
      <c r="NXG29" s="449"/>
      <c r="NXI29" s="336"/>
      <c r="NXK29" s="449"/>
      <c r="NXM29" s="336"/>
      <c r="NXO29" s="449"/>
      <c r="NXQ29" s="336"/>
      <c r="NXS29" s="449"/>
      <c r="NXU29" s="336"/>
      <c r="NXW29" s="449"/>
      <c r="NXY29" s="336"/>
      <c r="NYA29" s="449"/>
      <c r="NYC29" s="336"/>
      <c r="NYE29" s="449"/>
      <c r="NYG29" s="336"/>
      <c r="NYI29" s="449"/>
      <c r="NYK29" s="336"/>
      <c r="NYM29" s="449"/>
      <c r="NYO29" s="336"/>
      <c r="NYQ29" s="449"/>
      <c r="NYS29" s="336"/>
      <c r="NYU29" s="449"/>
      <c r="NYW29" s="336"/>
      <c r="NYY29" s="449"/>
      <c r="NZA29" s="336"/>
      <c r="NZC29" s="449"/>
      <c r="NZE29" s="336"/>
      <c r="NZG29" s="449"/>
      <c r="NZI29" s="336"/>
      <c r="NZK29" s="449"/>
      <c r="NZM29" s="336"/>
      <c r="NZO29" s="449"/>
      <c r="NZQ29" s="336"/>
      <c r="NZS29" s="449"/>
      <c r="NZU29" s="336"/>
      <c r="NZW29" s="449"/>
      <c r="NZY29" s="336"/>
      <c r="OAA29" s="449"/>
      <c r="OAC29" s="336"/>
      <c r="OAE29" s="449"/>
      <c r="OAG29" s="336"/>
      <c r="OAI29" s="449"/>
      <c r="OAK29" s="336"/>
      <c r="OAM29" s="449"/>
      <c r="OAO29" s="336"/>
      <c r="OAQ29" s="449"/>
      <c r="OAS29" s="336"/>
      <c r="OAU29" s="449"/>
      <c r="OAW29" s="336"/>
      <c r="OAY29" s="449"/>
      <c r="OBA29" s="336"/>
      <c r="OBC29" s="449"/>
      <c r="OBE29" s="336"/>
      <c r="OBG29" s="449"/>
      <c r="OBI29" s="336"/>
      <c r="OBK29" s="449"/>
      <c r="OBM29" s="336"/>
      <c r="OBO29" s="449"/>
      <c r="OBQ29" s="336"/>
      <c r="OBS29" s="449"/>
      <c r="OBU29" s="336"/>
      <c r="OBW29" s="449"/>
      <c r="OBY29" s="336"/>
      <c r="OCA29" s="449"/>
      <c r="OCC29" s="336"/>
      <c r="OCE29" s="449"/>
      <c r="OCG29" s="336"/>
      <c r="OCI29" s="449"/>
      <c r="OCK29" s="336"/>
      <c r="OCM29" s="449"/>
      <c r="OCO29" s="336"/>
      <c r="OCQ29" s="449"/>
      <c r="OCS29" s="336"/>
      <c r="OCU29" s="449"/>
      <c r="OCW29" s="336"/>
      <c r="OCY29" s="449"/>
      <c r="ODA29" s="336"/>
      <c r="ODC29" s="449"/>
      <c r="ODE29" s="336"/>
      <c r="ODG29" s="449"/>
      <c r="ODI29" s="336"/>
      <c r="ODK29" s="449"/>
      <c r="ODM29" s="336"/>
      <c r="ODO29" s="449"/>
      <c r="ODQ29" s="336"/>
      <c r="ODS29" s="449"/>
      <c r="ODU29" s="336"/>
      <c r="ODW29" s="449"/>
      <c r="ODY29" s="336"/>
      <c r="OEA29" s="449"/>
      <c r="OEC29" s="336"/>
      <c r="OEE29" s="449"/>
      <c r="OEG29" s="336"/>
      <c r="OEI29" s="449"/>
      <c r="OEK29" s="336"/>
      <c r="OEM29" s="449"/>
      <c r="OEO29" s="336"/>
      <c r="OEQ29" s="449"/>
      <c r="OES29" s="336"/>
      <c r="OEU29" s="449"/>
      <c r="OEW29" s="336"/>
      <c r="OEY29" s="449"/>
      <c r="OFA29" s="336"/>
      <c r="OFC29" s="449"/>
      <c r="OFE29" s="336"/>
      <c r="OFG29" s="449"/>
      <c r="OFI29" s="336"/>
      <c r="OFK29" s="449"/>
      <c r="OFM29" s="336"/>
      <c r="OFO29" s="449"/>
      <c r="OFQ29" s="336"/>
      <c r="OFS29" s="449"/>
      <c r="OFU29" s="336"/>
      <c r="OFW29" s="449"/>
      <c r="OFY29" s="336"/>
      <c r="OGA29" s="449"/>
      <c r="OGC29" s="336"/>
      <c r="OGE29" s="449"/>
      <c r="OGG29" s="336"/>
      <c r="OGI29" s="449"/>
      <c r="OGK29" s="336"/>
      <c r="OGM29" s="449"/>
      <c r="OGO29" s="336"/>
      <c r="OGQ29" s="449"/>
      <c r="OGS29" s="336"/>
      <c r="OGU29" s="449"/>
      <c r="OGW29" s="336"/>
      <c r="OGY29" s="449"/>
      <c r="OHA29" s="336"/>
      <c r="OHC29" s="449"/>
      <c r="OHE29" s="336"/>
      <c r="OHG29" s="449"/>
      <c r="OHI29" s="336"/>
      <c r="OHK29" s="449"/>
      <c r="OHM29" s="336"/>
      <c r="OHO29" s="449"/>
      <c r="OHQ29" s="336"/>
      <c r="OHS29" s="449"/>
      <c r="OHU29" s="336"/>
      <c r="OHW29" s="449"/>
      <c r="OHY29" s="336"/>
      <c r="OIA29" s="449"/>
      <c r="OIC29" s="336"/>
      <c r="OIE29" s="449"/>
      <c r="OIG29" s="336"/>
      <c r="OII29" s="449"/>
      <c r="OIK29" s="336"/>
      <c r="OIM29" s="449"/>
      <c r="OIO29" s="336"/>
      <c r="OIQ29" s="449"/>
      <c r="OIS29" s="336"/>
      <c r="OIU29" s="449"/>
      <c r="OIW29" s="336"/>
      <c r="OIY29" s="449"/>
      <c r="OJA29" s="336"/>
      <c r="OJC29" s="449"/>
      <c r="OJE29" s="336"/>
      <c r="OJG29" s="449"/>
      <c r="OJI29" s="336"/>
      <c r="OJK29" s="449"/>
      <c r="OJM29" s="336"/>
      <c r="OJO29" s="449"/>
      <c r="OJQ29" s="336"/>
      <c r="OJS29" s="449"/>
      <c r="OJU29" s="336"/>
      <c r="OJW29" s="449"/>
      <c r="OJY29" s="336"/>
      <c r="OKA29" s="449"/>
      <c r="OKC29" s="336"/>
      <c r="OKE29" s="449"/>
      <c r="OKG29" s="336"/>
      <c r="OKI29" s="449"/>
      <c r="OKK29" s="336"/>
      <c r="OKM29" s="449"/>
      <c r="OKO29" s="336"/>
      <c r="OKQ29" s="449"/>
      <c r="OKS29" s="336"/>
      <c r="OKU29" s="449"/>
      <c r="OKW29" s="336"/>
      <c r="OKY29" s="449"/>
      <c r="OLA29" s="336"/>
      <c r="OLC29" s="449"/>
      <c r="OLE29" s="336"/>
      <c r="OLG29" s="449"/>
      <c r="OLI29" s="336"/>
      <c r="OLK29" s="449"/>
      <c r="OLM29" s="336"/>
      <c r="OLO29" s="449"/>
      <c r="OLQ29" s="336"/>
      <c r="OLS29" s="449"/>
      <c r="OLU29" s="336"/>
      <c r="OLW29" s="449"/>
      <c r="OLY29" s="336"/>
      <c r="OMA29" s="449"/>
      <c r="OMC29" s="336"/>
      <c r="OME29" s="449"/>
      <c r="OMG29" s="336"/>
      <c r="OMI29" s="449"/>
      <c r="OMK29" s="336"/>
      <c r="OMM29" s="449"/>
      <c r="OMO29" s="336"/>
      <c r="OMQ29" s="449"/>
      <c r="OMS29" s="336"/>
      <c r="OMU29" s="449"/>
      <c r="OMW29" s="336"/>
      <c r="OMY29" s="449"/>
      <c r="ONA29" s="336"/>
      <c r="ONC29" s="449"/>
      <c r="ONE29" s="336"/>
      <c r="ONG29" s="449"/>
      <c r="ONI29" s="336"/>
      <c r="ONK29" s="449"/>
      <c r="ONM29" s="336"/>
      <c r="ONO29" s="449"/>
      <c r="ONQ29" s="336"/>
      <c r="ONS29" s="449"/>
      <c r="ONU29" s="336"/>
      <c r="ONW29" s="449"/>
      <c r="ONY29" s="336"/>
      <c r="OOA29" s="449"/>
      <c r="OOC29" s="336"/>
      <c r="OOE29" s="449"/>
      <c r="OOG29" s="336"/>
      <c r="OOI29" s="449"/>
      <c r="OOK29" s="336"/>
      <c r="OOM29" s="449"/>
      <c r="OOO29" s="336"/>
      <c r="OOQ29" s="449"/>
      <c r="OOS29" s="336"/>
      <c r="OOU29" s="449"/>
      <c r="OOW29" s="336"/>
      <c r="OOY29" s="449"/>
      <c r="OPA29" s="336"/>
      <c r="OPC29" s="449"/>
      <c r="OPE29" s="336"/>
      <c r="OPG29" s="449"/>
      <c r="OPI29" s="336"/>
      <c r="OPK29" s="449"/>
      <c r="OPM29" s="336"/>
      <c r="OPO29" s="449"/>
      <c r="OPQ29" s="336"/>
      <c r="OPS29" s="449"/>
      <c r="OPU29" s="336"/>
      <c r="OPW29" s="449"/>
      <c r="OPY29" s="336"/>
      <c r="OQA29" s="449"/>
      <c r="OQC29" s="336"/>
      <c r="OQE29" s="449"/>
      <c r="OQG29" s="336"/>
      <c r="OQI29" s="449"/>
      <c r="OQK29" s="336"/>
      <c r="OQM29" s="449"/>
      <c r="OQO29" s="336"/>
      <c r="OQQ29" s="449"/>
      <c r="OQS29" s="336"/>
      <c r="OQU29" s="449"/>
      <c r="OQW29" s="336"/>
      <c r="OQY29" s="449"/>
      <c r="ORA29" s="336"/>
      <c r="ORC29" s="449"/>
      <c r="ORE29" s="336"/>
      <c r="ORG29" s="449"/>
      <c r="ORI29" s="336"/>
      <c r="ORK29" s="449"/>
      <c r="ORM29" s="336"/>
      <c r="ORO29" s="449"/>
      <c r="ORQ29" s="336"/>
      <c r="ORS29" s="449"/>
      <c r="ORU29" s="336"/>
      <c r="ORW29" s="449"/>
      <c r="ORY29" s="336"/>
      <c r="OSA29" s="449"/>
      <c r="OSC29" s="336"/>
      <c r="OSE29" s="449"/>
      <c r="OSG29" s="336"/>
      <c r="OSI29" s="449"/>
      <c r="OSK29" s="336"/>
      <c r="OSM29" s="449"/>
      <c r="OSO29" s="336"/>
      <c r="OSQ29" s="449"/>
      <c r="OSS29" s="336"/>
      <c r="OSU29" s="449"/>
      <c r="OSW29" s="336"/>
      <c r="OSY29" s="449"/>
      <c r="OTA29" s="336"/>
      <c r="OTC29" s="449"/>
      <c r="OTE29" s="336"/>
      <c r="OTG29" s="449"/>
      <c r="OTI29" s="336"/>
      <c r="OTK29" s="449"/>
      <c r="OTM29" s="336"/>
      <c r="OTO29" s="449"/>
      <c r="OTQ29" s="336"/>
      <c r="OTS29" s="449"/>
      <c r="OTU29" s="336"/>
      <c r="OTW29" s="449"/>
      <c r="OTY29" s="336"/>
      <c r="OUA29" s="449"/>
      <c r="OUC29" s="336"/>
      <c r="OUE29" s="449"/>
      <c r="OUG29" s="336"/>
      <c r="OUI29" s="449"/>
      <c r="OUK29" s="336"/>
      <c r="OUM29" s="449"/>
      <c r="OUO29" s="336"/>
      <c r="OUQ29" s="449"/>
      <c r="OUS29" s="336"/>
      <c r="OUU29" s="449"/>
      <c r="OUW29" s="336"/>
      <c r="OUY29" s="449"/>
      <c r="OVA29" s="336"/>
      <c r="OVC29" s="449"/>
      <c r="OVE29" s="336"/>
      <c r="OVG29" s="449"/>
      <c r="OVI29" s="336"/>
      <c r="OVK29" s="449"/>
      <c r="OVM29" s="336"/>
      <c r="OVO29" s="449"/>
      <c r="OVQ29" s="336"/>
      <c r="OVS29" s="449"/>
      <c r="OVU29" s="336"/>
      <c r="OVW29" s="449"/>
      <c r="OVY29" s="336"/>
      <c r="OWA29" s="449"/>
      <c r="OWC29" s="336"/>
      <c r="OWE29" s="449"/>
      <c r="OWG29" s="336"/>
      <c r="OWI29" s="449"/>
      <c r="OWK29" s="336"/>
      <c r="OWM29" s="449"/>
      <c r="OWO29" s="336"/>
      <c r="OWQ29" s="449"/>
      <c r="OWS29" s="336"/>
      <c r="OWU29" s="449"/>
      <c r="OWW29" s="336"/>
      <c r="OWY29" s="449"/>
      <c r="OXA29" s="336"/>
      <c r="OXC29" s="449"/>
      <c r="OXE29" s="336"/>
      <c r="OXG29" s="449"/>
      <c r="OXI29" s="336"/>
      <c r="OXK29" s="449"/>
      <c r="OXM29" s="336"/>
      <c r="OXO29" s="449"/>
      <c r="OXQ29" s="336"/>
      <c r="OXS29" s="449"/>
      <c r="OXU29" s="336"/>
      <c r="OXW29" s="449"/>
      <c r="OXY29" s="336"/>
      <c r="OYA29" s="449"/>
      <c r="OYC29" s="336"/>
      <c r="OYE29" s="449"/>
      <c r="OYG29" s="336"/>
      <c r="OYI29" s="449"/>
      <c r="OYK29" s="336"/>
      <c r="OYM29" s="449"/>
      <c r="OYO29" s="336"/>
      <c r="OYQ29" s="449"/>
      <c r="OYS29" s="336"/>
      <c r="OYU29" s="449"/>
      <c r="OYW29" s="336"/>
      <c r="OYY29" s="449"/>
      <c r="OZA29" s="336"/>
      <c r="OZC29" s="449"/>
      <c r="OZE29" s="336"/>
      <c r="OZG29" s="449"/>
      <c r="OZI29" s="336"/>
      <c r="OZK29" s="449"/>
      <c r="OZM29" s="336"/>
      <c r="OZO29" s="449"/>
      <c r="OZQ29" s="336"/>
      <c r="OZS29" s="449"/>
      <c r="OZU29" s="336"/>
      <c r="OZW29" s="449"/>
      <c r="OZY29" s="336"/>
      <c r="PAA29" s="449"/>
      <c r="PAC29" s="336"/>
      <c r="PAE29" s="449"/>
      <c r="PAG29" s="336"/>
      <c r="PAI29" s="449"/>
      <c r="PAK29" s="336"/>
      <c r="PAM29" s="449"/>
      <c r="PAO29" s="336"/>
      <c r="PAQ29" s="449"/>
      <c r="PAS29" s="336"/>
      <c r="PAU29" s="449"/>
      <c r="PAW29" s="336"/>
      <c r="PAY29" s="449"/>
      <c r="PBA29" s="336"/>
      <c r="PBC29" s="449"/>
      <c r="PBE29" s="336"/>
      <c r="PBG29" s="449"/>
      <c r="PBI29" s="336"/>
      <c r="PBK29" s="449"/>
      <c r="PBM29" s="336"/>
      <c r="PBO29" s="449"/>
      <c r="PBQ29" s="336"/>
      <c r="PBS29" s="449"/>
      <c r="PBU29" s="336"/>
      <c r="PBW29" s="449"/>
      <c r="PBY29" s="336"/>
      <c r="PCA29" s="449"/>
      <c r="PCC29" s="336"/>
      <c r="PCE29" s="449"/>
      <c r="PCG29" s="336"/>
      <c r="PCI29" s="449"/>
      <c r="PCK29" s="336"/>
      <c r="PCM29" s="449"/>
      <c r="PCO29" s="336"/>
      <c r="PCQ29" s="449"/>
      <c r="PCS29" s="336"/>
      <c r="PCU29" s="449"/>
      <c r="PCW29" s="336"/>
      <c r="PCY29" s="449"/>
      <c r="PDA29" s="336"/>
      <c r="PDC29" s="449"/>
      <c r="PDE29" s="336"/>
      <c r="PDG29" s="449"/>
      <c r="PDI29" s="336"/>
      <c r="PDK29" s="449"/>
      <c r="PDM29" s="336"/>
      <c r="PDO29" s="449"/>
      <c r="PDQ29" s="336"/>
      <c r="PDS29" s="449"/>
      <c r="PDU29" s="336"/>
      <c r="PDW29" s="449"/>
      <c r="PDY29" s="336"/>
      <c r="PEA29" s="449"/>
      <c r="PEC29" s="336"/>
      <c r="PEE29" s="449"/>
      <c r="PEG29" s="336"/>
      <c r="PEI29" s="449"/>
      <c r="PEK29" s="336"/>
      <c r="PEM29" s="449"/>
      <c r="PEO29" s="336"/>
      <c r="PEQ29" s="449"/>
      <c r="PES29" s="336"/>
      <c r="PEU29" s="449"/>
      <c r="PEW29" s="336"/>
      <c r="PEY29" s="449"/>
      <c r="PFA29" s="336"/>
      <c r="PFC29" s="449"/>
      <c r="PFE29" s="336"/>
      <c r="PFG29" s="449"/>
      <c r="PFI29" s="336"/>
      <c r="PFK29" s="449"/>
      <c r="PFM29" s="336"/>
      <c r="PFO29" s="449"/>
      <c r="PFQ29" s="336"/>
      <c r="PFS29" s="449"/>
      <c r="PFU29" s="336"/>
      <c r="PFW29" s="449"/>
      <c r="PFY29" s="336"/>
      <c r="PGA29" s="449"/>
      <c r="PGC29" s="336"/>
      <c r="PGE29" s="449"/>
      <c r="PGG29" s="336"/>
      <c r="PGI29" s="449"/>
      <c r="PGK29" s="336"/>
      <c r="PGM29" s="449"/>
      <c r="PGO29" s="336"/>
      <c r="PGQ29" s="449"/>
      <c r="PGS29" s="336"/>
      <c r="PGU29" s="449"/>
      <c r="PGW29" s="336"/>
      <c r="PGY29" s="449"/>
      <c r="PHA29" s="336"/>
      <c r="PHC29" s="449"/>
      <c r="PHE29" s="336"/>
      <c r="PHG29" s="449"/>
      <c r="PHI29" s="336"/>
      <c r="PHK29" s="449"/>
      <c r="PHM29" s="336"/>
      <c r="PHO29" s="449"/>
      <c r="PHQ29" s="336"/>
      <c r="PHS29" s="449"/>
      <c r="PHU29" s="336"/>
      <c r="PHW29" s="449"/>
      <c r="PHY29" s="336"/>
      <c r="PIA29" s="449"/>
      <c r="PIC29" s="336"/>
      <c r="PIE29" s="449"/>
      <c r="PIG29" s="336"/>
      <c r="PII29" s="449"/>
      <c r="PIK29" s="336"/>
      <c r="PIM29" s="449"/>
      <c r="PIO29" s="336"/>
      <c r="PIQ29" s="449"/>
      <c r="PIS29" s="336"/>
      <c r="PIU29" s="449"/>
      <c r="PIW29" s="336"/>
      <c r="PIY29" s="449"/>
      <c r="PJA29" s="336"/>
      <c r="PJC29" s="449"/>
      <c r="PJE29" s="336"/>
      <c r="PJG29" s="449"/>
      <c r="PJI29" s="336"/>
      <c r="PJK29" s="449"/>
      <c r="PJM29" s="336"/>
      <c r="PJO29" s="449"/>
      <c r="PJQ29" s="336"/>
      <c r="PJS29" s="449"/>
      <c r="PJU29" s="336"/>
      <c r="PJW29" s="449"/>
      <c r="PJY29" s="336"/>
      <c r="PKA29" s="449"/>
      <c r="PKC29" s="336"/>
      <c r="PKE29" s="449"/>
      <c r="PKG29" s="336"/>
      <c r="PKI29" s="449"/>
      <c r="PKK29" s="336"/>
      <c r="PKM29" s="449"/>
      <c r="PKO29" s="336"/>
      <c r="PKQ29" s="449"/>
      <c r="PKS29" s="336"/>
      <c r="PKU29" s="449"/>
      <c r="PKW29" s="336"/>
      <c r="PKY29" s="449"/>
      <c r="PLA29" s="336"/>
      <c r="PLC29" s="449"/>
      <c r="PLE29" s="336"/>
      <c r="PLG29" s="449"/>
      <c r="PLI29" s="336"/>
      <c r="PLK29" s="449"/>
      <c r="PLM29" s="336"/>
      <c r="PLO29" s="449"/>
      <c r="PLQ29" s="336"/>
      <c r="PLS29" s="449"/>
      <c r="PLU29" s="336"/>
      <c r="PLW29" s="449"/>
      <c r="PLY29" s="336"/>
      <c r="PMA29" s="449"/>
      <c r="PMC29" s="336"/>
      <c r="PME29" s="449"/>
      <c r="PMG29" s="336"/>
      <c r="PMI29" s="449"/>
      <c r="PMK29" s="336"/>
      <c r="PMM29" s="449"/>
      <c r="PMO29" s="336"/>
      <c r="PMQ29" s="449"/>
      <c r="PMS29" s="336"/>
      <c r="PMU29" s="449"/>
      <c r="PMW29" s="336"/>
      <c r="PMY29" s="449"/>
      <c r="PNA29" s="336"/>
      <c r="PNC29" s="449"/>
      <c r="PNE29" s="336"/>
      <c r="PNG29" s="449"/>
      <c r="PNI29" s="336"/>
      <c r="PNK29" s="449"/>
      <c r="PNM29" s="336"/>
      <c r="PNO29" s="449"/>
      <c r="PNQ29" s="336"/>
      <c r="PNS29" s="449"/>
      <c r="PNU29" s="336"/>
      <c r="PNW29" s="449"/>
      <c r="PNY29" s="336"/>
      <c r="POA29" s="449"/>
      <c r="POC29" s="336"/>
      <c r="POE29" s="449"/>
      <c r="POG29" s="336"/>
      <c r="POI29" s="449"/>
      <c r="POK29" s="336"/>
      <c r="POM29" s="449"/>
      <c r="POO29" s="336"/>
      <c r="POQ29" s="449"/>
      <c r="POS29" s="336"/>
      <c r="POU29" s="449"/>
      <c r="POW29" s="336"/>
      <c r="POY29" s="449"/>
      <c r="PPA29" s="336"/>
      <c r="PPC29" s="449"/>
      <c r="PPE29" s="336"/>
      <c r="PPG29" s="449"/>
      <c r="PPI29" s="336"/>
      <c r="PPK29" s="449"/>
      <c r="PPM29" s="336"/>
      <c r="PPO29" s="449"/>
      <c r="PPQ29" s="336"/>
      <c r="PPS29" s="449"/>
      <c r="PPU29" s="336"/>
      <c r="PPW29" s="449"/>
      <c r="PPY29" s="336"/>
      <c r="PQA29" s="449"/>
      <c r="PQC29" s="336"/>
      <c r="PQE29" s="449"/>
      <c r="PQG29" s="336"/>
      <c r="PQI29" s="449"/>
      <c r="PQK29" s="336"/>
      <c r="PQM29" s="449"/>
      <c r="PQO29" s="336"/>
      <c r="PQQ29" s="449"/>
      <c r="PQS29" s="336"/>
      <c r="PQU29" s="449"/>
      <c r="PQW29" s="336"/>
      <c r="PQY29" s="449"/>
      <c r="PRA29" s="336"/>
      <c r="PRC29" s="449"/>
      <c r="PRE29" s="336"/>
      <c r="PRG29" s="449"/>
      <c r="PRI29" s="336"/>
      <c r="PRK29" s="449"/>
      <c r="PRM29" s="336"/>
      <c r="PRO29" s="449"/>
      <c r="PRQ29" s="336"/>
      <c r="PRS29" s="449"/>
      <c r="PRU29" s="336"/>
      <c r="PRW29" s="449"/>
      <c r="PRY29" s="336"/>
      <c r="PSA29" s="449"/>
      <c r="PSC29" s="336"/>
      <c r="PSE29" s="449"/>
      <c r="PSG29" s="336"/>
      <c r="PSI29" s="449"/>
      <c r="PSK29" s="336"/>
      <c r="PSM29" s="449"/>
      <c r="PSO29" s="336"/>
      <c r="PSQ29" s="449"/>
      <c r="PSS29" s="336"/>
      <c r="PSU29" s="449"/>
      <c r="PSW29" s="336"/>
      <c r="PSY29" s="449"/>
      <c r="PTA29" s="336"/>
      <c r="PTC29" s="449"/>
      <c r="PTE29" s="336"/>
      <c r="PTG29" s="449"/>
      <c r="PTI29" s="336"/>
      <c r="PTK29" s="449"/>
      <c r="PTM29" s="336"/>
      <c r="PTO29" s="449"/>
      <c r="PTQ29" s="336"/>
      <c r="PTS29" s="449"/>
      <c r="PTU29" s="336"/>
      <c r="PTW29" s="449"/>
      <c r="PTY29" s="336"/>
      <c r="PUA29" s="449"/>
      <c r="PUC29" s="336"/>
      <c r="PUE29" s="449"/>
      <c r="PUG29" s="336"/>
      <c r="PUI29" s="449"/>
      <c r="PUK29" s="336"/>
      <c r="PUM29" s="449"/>
      <c r="PUO29" s="336"/>
      <c r="PUQ29" s="449"/>
      <c r="PUS29" s="336"/>
      <c r="PUU29" s="449"/>
      <c r="PUW29" s="336"/>
      <c r="PUY29" s="449"/>
      <c r="PVA29" s="336"/>
      <c r="PVC29" s="449"/>
      <c r="PVE29" s="336"/>
      <c r="PVG29" s="449"/>
      <c r="PVI29" s="336"/>
      <c r="PVK29" s="449"/>
      <c r="PVM29" s="336"/>
      <c r="PVO29" s="449"/>
      <c r="PVQ29" s="336"/>
      <c r="PVS29" s="449"/>
      <c r="PVU29" s="336"/>
      <c r="PVW29" s="449"/>
      <c r="PVY29" s="336"/>
      <c r="PWA29" s="449"/>
      <c r="PWC29" s="336"/>
      <c r="PWE29" s="449"/>
      <c r="PWG29" s="336"/>
      <c r="PWI29" s="449"/>
      <c r="PWK29" s="336"/>
      <c r="PWM29" s="449"/>
      <c r="PWO29" s="336"/>
      <c r="PWQ29" s="449"/>
      <c r="PWS29" s="336"/>
      <c r="PWU29" s="449"/>
      <c r="PWW29" s="336"/>
      <c r="PWY29" s="449"/>
      <c r="PXA29" s="336"/>
      <c r="PXC29" s="449"/>
      <c r="PXE29" s="336"/>
      <c r="PXG29" s="449"/>
      <c r="PXI29" s="336"/>
      <c r="PXK29" s="449"/>
      <c r="PXM29" s="336"/>
      <c r="PXO29" s="449"/>
      <c r="PXQ29" s="336"/>
      <c r="PXS29" s="449"/>
      <c r="PXU29" s="336"/>
      <c r="PXW29" s="449"/>
      <c r="PXY29" s="336"/>
      <c r="PYA29" s="449"/>
      <c r="PYC29" s="336"/>
      <c r="PYE29" s="449"/>
      <c r="PYG29" s="336"/>
      <c r="PYI29" s="449"/>
      <c r="PYK29" s="336"/>
      <c r="PYM29" s="449"/>
      <c r="PYO29" s="336"/>
      <c r="PYQ29" s="449"/>
      <c r="PYS29" s="336"/>
      <c r="PYU29" s="449"/>
      <c r="PYW29" s="336"/>
      <c r="PYY29" s="449"/>
      <c r="PZA29" s="336"/>
      <c r="PZC29" s="449"/>
      <c r="PZE29" s="336"/>
      <c r="PZG29" s="449"/>
      <c r="PZI29" s="336"/>
      <c r="PZK29" s="449"/>
      <c r="PZM29" s="336"/>
      <c r="PZO29" s="449"/>
      <c r="PZQ29" s="336"/>
      <c r="PZS29" s="449"/>
      <c r="PZU29" s="336"/>
      <c r="PZW29" s="449"/>
      <c r="PZY29" s="336"/>
      <c r="QAA29" s="449"/>
      <c r="QAC29" s="336"/>
      <c r="QAE29" s="449"/>
      <c r="QAG29" s="336"/>
      <c r="QAI29" s="449"/>
      <c r="QAK29" s="336"/>
      <c r="QAM29" s="449"/>
      <c r="QAO29" s="336"/>
      <c r="QAQ29" s="449"/>
      <c r="QAS29" s="336"/>
      <c r="QAU29" s="449"/>
      <c r="QAW29" s="336"/>
      <c r="QAY29" s="449"/>
      <c r="QBA29" s="336"/>
      <c r="QBC29" s="449"/>
      <c r="QBE29" s="336"/>
      <c r="QBG29" s="449"/>
      <c r="QBI29" s="336"/>
      <c r="QBK29" s="449"/>
      <c r="QBM29" s="336"/>
      <c r="QBO29" s="449"/>
      <c r="QBQ29" s="336"/>
      <c r="QBS29" s="449"/>
      <c r="QBU29" s="336"/>
      <c r="QBW29" s="449"/>
      <c r="QBY29" s="336"/>
      <c r="QCA29" s="449"/>
      <c r="QCC29" s="336"/>
      <c r="QCE29" s="449"/>
      <c r="QCG29" s="336"/>
      <c r="QCI29" s="449"/>
      <c r="QCK29" s="336"/>
      <c r="QCM29" s="449"/>
      <c r="QCO29" s="336"/>
      <c r="QCQ29" s="449"/>
      <c r="QCS29" s="336"/>
      <c r="QCU29" s="449"/>
      <c r="QCW29" s="336"/>
      <c r="QCY29" s="449"/>
      <c r="QDA29" s="336"/>
      <c r="QDC29" s="449"/>
      <c r="QDE29" s="336"/>
      <c r="QDG29" s="449"/>
      <c r="QDI29" s="336"/>
      <c r="QDK29" s="449"/>
      <c r="QDM29" s="336"/>
      <c r="QDO29" s="449"/>
      <c r="QDQ29" s="336"/>
      <c r="QDS29" s="449"/>
      <c r="QDU29" s="336"/>
      <c r="QDW29" s="449"/>
      <c r="QDY29" s="336"/>
      <c r="QEA29" s="449"/>
      <c r="QEC29" s="336"/>
      <c r="QEE29" s="449"/>
      <c r="QEG29" s="336"/>
      <c r="QEI29" s="449"/>
      <c r="QEK29" s="336"/>
      <c r="QEM29" s="449"/>
      <c r="QEO29" s="336"/>
      <c r="QEQ29" s="449"/>
      <c r="QES29" s="336"/>
      <c r="QEU29" s="449"/>
      <c r="QEW29" s="336"/>
      <c r="QEY29" s="449"/>
      <c r="QFA29" s="336"/>
      <c r="QFC29" s="449"/>
      <c r="QFE29" s="336"/>
      <c r="QFG29" s="449"/>
      <c r="QFI29" s="336"/>
      <c r="QFK29" s="449"/>
      <c r="QFM29" s="336"/>
      <c r="QFO29" s="449"/>
      <c r="QFQ29" s="336"/>
      <c r="QFS29" s="449"/>
      <c r="QFU29" s="336"/>
      <c r="QFW29" s="449"/>
      <c r="QFY29" s="336"/>
      <c r="QGA29" s="449"/>
      <c r="QGC29" s="336"/>
      <c r="QGE29" s="449"/>
      <c r="QGG29" s="336"/>
      <c r="QGI29" s="449"/>
      <c r="QGK29" s="336"/>
      <c r="QGM29" s="449"/>
      <c r="QGO29" s="336"/>
      <c r="QGQ29" s="449"/>
      <c r="QGS29" s="336"/>
      <c r="QGU29" s="449"/>
      <c r="QGW29" s="336"/>
      <c r="QGY29" s="449"/>
      <c r="QHA29" s="336"/>
      <c r="QHC29" s="449"/>
      <c r="QHE29" s="336"/>
      <c r="QHG29" s="449"/>
      <c r="QHI29" s="336"/>
      <c r="QHK29" s="449"/>
      <c r="QHM29" s="336"/>
      <c r="QHO29" s="449"/>
      <c r="QHQ29" s="336"/>
      <c r="QHS29" s="449"/>
      <c r="QHU29" s="336"/>
      <c r="QHW29" s="449"/>
      <c r="QHY29" s="336"/>
      <c r="QIA29" s="449"/>
      <c r="QIC29" s="336"/>
      <c r="QIE29" s="449"/>
      <c r="QIG29" s="336"/>
      <c r="QII29" s="449"/>
      <c r="QIK29" s="336"/>
      <c r="QIM29" s="449"/>
      <c r="QIO29" s="336"/>
      <c r="QIQ29" s="449"/>
      <c r="QIS29" s="336"/>
      <c r="QIU29" s="449"/>
      <c r="QIW29" s="336"/>
      <c r="QIY29" s="449"/>
      <c r="QJA29" s="336"/>
      <c r="QJC29" s="449"/>
      <c r="QJE29" s="336"/>
      <c r="QJG29" s="449"/>
      <c r="QJI29" s="336"/>
      <c r="QJK29" s="449"/>
      <c r="QJM29" s="336"/>
      <c r="QJO29" s="449"/>
      <c r="QJQ29" s="336"/>
      <c r="QJS29" s="449"/>
      <c r="QJU29" s="336"/>
      <c r="QJW29" s="449"/>
      <c r="QJY29" s="336"/>
      <c r="QKA29" s="449"/>
      <c r="QKC29" s="336"/>
      <c r="QKE29" s="449"/>
      <c r="QKG29" s="336"/>
      <c r="QKI29" s="449"/>
      <c r="QKK29" s="336"/>
      <c r="QKM29" s="449"/>
      <c r="QKO29" s="336"/>
      <c r="QKQ29" s="449"/>
      <c r="QKS29" s="336"/>
      <c r="QKU29" s="449"/>
      <c r="QKW29" s="336"/>
      <c r="QKY29" s="449"/>
      <c r="QLA29" s="336"/>
      <c r="QLC29" s="449"/>
      <c r="QLE29" s="336"/>
      <c r="QLG29" s="449"/>
      <c r="QLI29" s="336"/>
      <c r="QLK29" s="449"/>
      <c r="QLM29" s="336"/>
      <c r="QLO29" s="449"/>
      <c r="QLQ29" s="336"/>
      <c r="QLS29" s="449"/>
      <c r="QLU29" s="336"/>
      <c r="QLW29" s="449"/>
      <c r="QLY29" s="336"/>
      <c r="QMA29" s="449"/>
      <c r="QMC29" s="336"/>
      <c r="QME29" s="449"/>
      <c r="QMG29" s="336"/>
      <c r="QMI29" s="449"/>
      <c r="QMK29" s="336"/>
      <c r="QMM29" s="449"/>
      <c r="QMO29" s="336"/>
      <c r="QMQ29" s="449"/>
      <c r="QMS29" s="336"/>
      <c r="QMU29" s="449"/>
      <c r="QMW29" s="336"/>
      <c r="QMY29" s="449"/>
      <c r="QNA29" s="336"/>
      <c r="QNC29" s="449"/>
      <c r="QNE29" s="336"/>
      <c r="QNG29" s="449"/>
      <c r="QNI29" s="336"/>
      <c r="QNK29" s="449"/>
      <c r="QNM29" s="336"/>
      <c r="QNO29" s="449"/>
      <c r="QNQ29" s="336"/>
      <c r="QNS29" s="449"/>
      <c r="QNU29" s="336"/>
      <c r="QNW29" s="449"/>
      <c r="QNY29" s="336"/>
      <c r="QOA29" s="449"/>
      <c r="QOC29" s="336"/>
      <c r="QOE29" s="449"/>
      <c r="QOG29" s="336"/>
      <c r="QOI29" s="449"/>
      <c r="QOK29" s="336"/>
      <c r="QOM29" s="449"/>
      <c r="QOO29" s="336"/>
      <c r="QOQ29" s="449"/>
      <c r="QOS29" s="336"/>
      <c r="QOU29" s="449"/>
      <c r="QOW29" s="336"/>
      <c r="QOY29" s="449"/>
      <c r="QPA29" s="336"/>
      <c r="QPC29" s="449"/>
      <c r="QPE29" s="336"/>
      <c r="QPG29" s="449"/>
      <c r="QPI29" s="336"/>
      <c r="QPK29" s="449"/>
      <c r="QPM29" s="336"/>
      <c r="QPO29" s="449"/>
      <c r="QPQ29" s="336"/>
      <c r="QPS29" s="449"/>
      <c r="QPU29" s="336"/>
      <c r="QPW29" s="449"/>
      <c r="QPY29" s="336"/>
      <c r="QQA29" s="449"/>
      <c r="QQC29" s="336"/>
      <c r="QQE29" s="449"/>
      <c r="QQG29" s="336"/>
      <c r="QQI29" s="449"/>
      <c r="QQK29" s="336"/>
      <c r="QQM29" s="449"/>
      <c r="QQO29" s="336"/>
      <c r="QQQ29" s="449"/>
      <c r="QQS29" s="336"/>
      <c r="QQU29" s="449"/>
      <c r="QQW29" s="336"/>
      <c r="QQY29" s="449"/>
      <c r="QRA29" s="336"/>
      <c r="QRC29" s="449"/>
      <c r="QRE29" s="336"/>
      <c r="QRG29" s="449"/>
      <c r="QRI29" s="336"/>
      <c r="QRK29" s="449"/>
      <c r="QRM29" s="336"/>
      <c r="QRO29" s="449"/>
      <c r="QRQ29" s="336"/>
      <c r="QRS29" s="449"/>
      <c r="QRU29" s="336"/>
      <c r="QRW29" s="449"/>
      <c r="QRY29" s="336"/>
      <c r="QSA29" s="449"/>
      <c r="QSC29" s="336"/>
      <c r="QSE29" s="449"/>
      <c r="QSG29" s="336"/>
      <c r="QSI29" s="449"/>
      <c r="QSK29" s="336"/>
      <c r="QSM29" s="449"/>
      <c r="QSO29" s="336"/>
      <c r="QSQ29" s="449"/>
      <c r="QSS29" s="336"/>
      <c r="QSU29" s="449"/>
      <c r="QSW29" s="336"/>
      <c r="QSY29" s="449"/>
      <c r="QTA29" s="336"/>
      <c r="QTC29" s="449"/>
      <c r="QTE29" s="336"/>
      <c r="QTG29" s="449"/>
      <c r="QTI29" s="336"/>
      <c r="QTK29" s="449"/>
      <c r="QTM29" s="336"/>
      <c r="QTO29" s="449"/>
      <c r="QTQ29" s="336"/>
      <c r="QTS29" s="449"/>
      <c r="QTU29" s="336"/>
      <c r="QTW29" s="449"/>
      <c r="QTY29" s="336"/>
      <c r="QUA29" s="449"/>
      <c r="QUC29" s="336"/>
      <c r="QUE29" s="449"/>
      <c r="QUG29" s="336"/>
      <c r="QUI29" s="449"/>
      <c r="QUK29" s="336"/>
      <c r="QUM29" s="449"/>
      <c r="QUO29" s="336"/>
      <c r="QUQ29" s="449"/>
      <c r="QUS29" s="336"/>
      <c r="QUU29" s="449"/>
      <c r="QUW29" s="336"/>
      <c r="QUY29" s="449"/>
      <c r="QVA29" s="336"/>
      <c r="QVC29" s="449"/>
      <c r="QVE29" s="336"/>
      <c r="QVG29" s="449"/>
      <c r="QVI29" s="336"/>
      <c r="QVK29" s="449"/>
      <c r="QVM29" s="336"/>
      <c r="QVO29" s="449"/>
      <c r="QVQ29" s="336"/>
      <c r="QVS29" s="449"/>
      <c r="QVU29" s="336"/>
      <c r="QVW29" s="449"/>
      <c r="QVY29" s="336"/>
      <c r="QWA29" s="449"/>
      <c r="QWC29" s="336"/>
      <c r="QWE29" s="449"/>
      <c r="QWG29" s="336"/>
      <c r="QWI29" s="449"/>
      <c r="QWK29" s="336"/>
      <c r="QWM29" s="449"/>
      <c r="QWO29" s="336"/>
      <c r="QWQ29" s="449"/>
      <c r="QWS29" s="336"/>
      <c r="QWU29" s="449"/>
      <c r="QWW29" s="336"/>
      <c r="QWY29" s="449"/>
      <c r="QXA29" s="336"/>
      <c r="QXC29" s="449"/>
      <c r="QXE29" s="336"/>
      <c r="QXG29" s="449"/>
      <c r="QXI29" s="336"/>
      <c r="QXK29" s="449"/>
      <c r="QXM29" s="336"/>
      <c r="QXO29" s="449"/>
      <c r="QXQ29" s="336"/>
      <c r="QXS29" s="449"/>
      <c r="QXU29" s="336"/>
      <c r="QXW29" s="449"/>
      <c r="QXY29" s="336"/>
      <c r="QYA29" s="449"/>
      <c r="QYC29" s="336"/>
      <c r="QYE29" s="449"/>
      <c r="QYG29" s="336"/>
      <c r="QYI29" s="449"/>
      <c r="QYK29" s="336"/>
      <c r="QYM29" s="449"/>
      <c r="QYO29" s="336"/>
      <c r="QYQ29" s="449"/>
      <c r="QYS29" s="336"/>
      <c r="QYU29" s="449"/>
      <c r="QYW29" s="336"/>
      <c r="QYY29" s="449"/>
      <c r="QZA29" s="336"/>
      <c r="QZC29" s="449"/>
      <c r="QZE29" s="336"/>
      <c r="QZG29" s="449"/>
      <c r="QZI29" s="336"/>
      <c r="QZK29" s="449"/>
      <c r="QZM29" s="336"/>
      <c r="QZO29" s="449"/>
      <c r="QZQ29" s="336"/>
      <c r="QZS29" s="449"/>
      <c r="QZU29" s="336"/>
      <c r="QZW29" s="449"/>
      <c r="QZY29" s="336"/>
      <c r="RAA29" s="449"/>
      <c r="RAC29" s="336"/>
      <c r="RAE29" s="449"/>
      <c r="RAG29" s="336"/>
      <c r="RAI29" s="449"/>
      <c r="RAK29" s="336"/>
      <c r="RAM29" s="449"/>
      <c r="RAO29" s="336"/>
      <c r="RAQ29" s="449"/>
      <c r="RAS29" s="336"/>
      <c r="RAU29" s="449"/>
      <c r="RAW29" s="336"/>
      <c r="RAY29" s="449"/>
      <c r="RBA29" s="336"/>
      <c r="RBC29" s="449"/>
      <c r="RBE29" s="336"/>
      <c r="RBG29" s="449"/>
      <c r="RBI29" s="336"/>
      <c r="RBK29" s="449"/>
      <c r="RBM29" s="336"/>
      <c r="RBO29" s="449"/>
      <c r="RBQ29" s="336"/>
      <c r="RBS29" s="449"/>
      <c r="RBU29" s="336"/>
      <c r="RBW29" s="449"/>
      <c r="RBY29" s="336"/>
      <c r="RCA29" s="449"/>
      <c r="RCC29" s="336"/>
      <c r="RCE29" s="449"/>
      <c r="RCG29" s="336"/>
      <c r="RCI29" s="449"/>
      <c r="RCK29" s="336"/>
      <c r="RCM29" s="449"/>
      <c r="RCO29" s="336"/>
      <c r="RCQ29" s="449"/>
      <c r="RCS29" s="336"/>
      <c r="RCU29" s="449"/>
      <c r="RCW29" s="336"/>
      <c r="RCY29" s="449"/>
      <c r="RDA29" s="336"/>
      <c r="RDC29" s="449"/>
      <c r="RDE29" s="336"/>
      <c r="RDG29" s="449"/>
      <c r="RDI29" s="336"/>
      <c r="RDK29" s="449"/>
      <c r="RDM29" s="336"/>
      <c r="RDO29" s="449"/>
      <c r="RDQ29" s="336"/>
      <c r="RDS29" s="449"/>
      <c r="RDU29" s="336"/>
      <c r="RDW29" s="449"/>
      <c r="RDY29" s="336"/>
      <c r="REA29" s="449"/>
      <c r="REC29" s="336"/>
      <c r="REE29" s="449"/>
      <c r="REG29" s="336"/>
      <c r="REI29" s="449"/>
      <c r="REK29" s="336"/>
      <c r="REM29" s="449"/>
      <c r="REO29" s="336"/>
      <c r="REQ29" s="449"/>
      <c r="RES29" s="336"/>
      <c r="REU29" s="449"/>
      <c r="REW29" s="336"/>
      <c r="REY29" s="449"/>
      <c r="RFA29" s="336"/>
      <c r="RFC29" s="449"/>
      <c r="RFE29" s="336"/>
      <c r="RFG29" s="449"/>
      <c r="RFI29" s="336"/>
      <c r="RFK29" s="449"/>
      <c r="RFM29" s="336"/>
      <c r="RFO29" s="449"/>
      <c r="RFQ29" s="336"/>
      <c r="RFS29" s="449"/>
      <c r="RFU29" s="336"/>
      <c r="RFW29" s="449"/>
      <c r="RFY29" s="336"/>
      <c r="RGA29" s="449"/>
      <c r="RGC29" s="336"/>
      <c r="RGE29" s="449"/>
      <c r="RGG29" s="336"/>
      <c r="RGI29" s="449"/>
      <c r="RGK29" s="336"/>
      <c r="RGM29" s="449"/>
      <c r="RGO29" s="336"/>
      <c r="RGQ29" s="449"/>
      <c r="RGS29" s="336"/>
      <c r="RGU29" s="449"/>
      <c r="RGW29" s="336"/>
      <c r="RGY29" s="449"/>
      <c r="RHA29" s="336"/>
      <c r="RHC29" s="449"/>
      <c r="RHE29" s="336"/>
      <c r="RHG29" s="449"/>
      <c r="RHI29" s="336"/>
      <c r="RHK29" s="449"/>
      <c r="RHM29" s="336"/>
      <c r="RHO29" s="449"/>
      <c r="RHQ29" s="336"/>
      <c r="RHS29" s="449"/>
      <c r="RHU29" s="336"/>
      <c r="RHW29" s="449"/>
      <c r="RHY29" s="336"/>
      <c r="RIA29" s="449"/>
      <c r="RIC29" s="336"/>
      <c r="RIE29" s="449"/>
      <c r="RIG29" s="336"/>
      <c r="RII29" s="449"/>
      <c r="RIK29" s="336"/>
      <c r="RIM29" s="449"/>
      <c r="RIO29" s="336"/>
      <c r="RIQ29" s="449"/>
      <c r="RIS29" s="336"/>
      <c r="RIU29" s="449"/>
      <c r="RIW29" s="336"/>
      <c r="RIY29" s="449"/>
      <c r="RJA29" s="336"/>
      <c r="RJC29" s="449"/>
      <c r="RJE29" s="336"/>
      <c r="RJG29" s="449"/>
      <c r="RJI29" s="336"/>
      <c r="RJK29" s="449"/>
      <c r="RJM29" s="336"/>
      <c r="RJO29" s="449"/>
      <c r="RJQ29" s="336"/>
      <c r="RJS29" s="449"/>
      <c r="RJU29" s="336"/>
      <c r="RJW29" s="449"/>
      <c r="RJY29" s="336"/>
      <c r="RKA29" s="449"/>
      <c r="RKC29" s="336"/>
      <c r="RKE29" s="449"/>
      <c r="RKG29" s="336"/>
      <c r="RKI29" s="449"/>
      <c r="RKK29" s="336"/>
      <c r="RKM29" s="449"/>
      <c r="RKO29" s="336"/>
      <c r="RKQ29" s="449"/>
      <c r="RKS29" s="336"/>
      <c r="RKU29" s="449"/>
      <c r="RKW29" s="336"/>
      <c r="RKY29" s="449"/>
      <c r="RLA29" s="336"/>
      <c r="RLC29" s="449"/>
      <c r="RLE29" s="336"/>
      <c r="RLG29" s="449"/>
      <c r="RLI29" s="336"/>
      <c r="RLK29" s="449"/>
      <c r="RLM29" s="336"/>
      <c r="RLO29" s="449"/>
      <c r="RLQ29" s="336"/>
      <c r="RLS29" s="449"/>
      <c r="RLU29" s="336"/>
      <c r="RLW29" s="449"/>
      <c r="RLY29" s="336"/>
      <c r="RMA29" s="449"/>
      <c r="RMC29" s="336"/>
      <c r="RME29" s="449"/>
      <c r="RMG29" s="336"/>
      <c r="RMI29" s="449"/>
      <c r="RMK29" s="336"/>
      <c r="RMM29" s="449"/>
      <c r="RMO29" s="336"/>
      <c r="RMQ29" s="449"/>
      <c r="RMS29" s="336"/>
      <c r="RMU29" s="449"/>
      <c r="RMW29" s="336"/>
      <c r="RMY29" s="449"/>
      <c r="RNA29" s="336"/>
      <c r="RNC29" s="449"/>
      <c r="RNE29" s="336"/>
      <c r="RNG29" s="449"/>
      <c r="RNI29" s="336"/>
      <c r="RNK29" s="449"/>
      <c r="RNM29" s="336"/>
      <c r="RNO29" s="449"/>
      <c r="RNQ29" s="336"/>
      <c r="RNS29" s="449"/>
      <c r="RNU29" s="336"/>
      <c r="RNW29" s="449"/>
      <c r="RNY29" s="336"/>
      <c r="ROA29" s="449"/>
      <c r="ROC29" s="336"/>
      <c r="ROE29" s="449"/>
      <c r="ROG29" s="336"/>
      <c r="ROI29" s="449"/>
      <c r="ROK29" s="336"/>
      <c r="ROM29" s="449"/>
      <c r="ROO29" s="336"/>
      <c r="ROQ29" s="449"/>
      <c r="ROS29" s="336"/>
      <c r="ROU29" s="449"/>
      <c r="ROW29" s="336"/>
      <c r="ROY29" s="449"/>
      <c r="RPA29" s="336"/>
      <c r="RPC29" s="449"/>
      <c r="RPE29" s="336"/>
      <c r="RPG29" s="449"/>
      <c r="RPI29" s="336"/>
      <c r="RPK29" s="449"/>
      <c r="RPM29" s="336"/>
      <c r="RPO29" s="449"/>
      <c r="RPQ29" s="336"/>
      <c r="RPS29" s="449"/>
      <c r="RPU29" s="336"/>
      <c r="RPW29" s="449"/>
      <c r="RPY29" s="336"/>
      <c r="RQA29" s="449"/>
      <c r="RQC29" s="336"/>
      <c r="RQE29" s="449"/>
      <c r="RQG29" s="336"/>
      <c r="RQI29" s="449"/>
      <c r="RQK29" s="336"/>
      <c r="RQM29" s="449"/>
      <c r="RQO29" s="336"/>
      <c r="RQQ29" s="449"/>
      <c r="RQS29" s="336"/>
      <c r="RQU29" s="449"/>
      <c r="RQW29" s="336"/>
      <c r="RQY29" s="449"/>
      <c r="RRA29" s="336"/>
      <c r="RRC29" s="449"/>
      <c r="RRE29" s="336"/>
      <c r="RRG29" s="449"/>
      <c r="RRI29" s="336"/>
      <c r="RRK29" s="449"/>
      <c r="RRM29" s="336"/>
      <c r="RRO29" s="449"/>
      <c r="RRQ29" s="336"/>
      <c r="RRS29" s="449"/>
      <c r="RRU29" s="336"/>
      <c r="RRW29" s="449"/>
      <c r="RRY29" s="336"/>
      <c r="RSA29" s="449"/>
      <c r="RSC29" s="336"/>
      <c r="RSE29" s="449"/>
      <c r="RSG29" s="336"/>
      <c r="RSI29" s="449"/>
      <c r="RSK29" s="336"/>
      <c r="RSM29" s="449"/>
      <c r="RSO29" s="336"/>
      <c r="RSQ29" s="449"/>
      <c r="RSS29" s="336"/>
      <c r="RSU29" s="449"/>
      <c r="RSW29" s="336"/>
      <c r="RSY29" s="449"/>
      <c r="RTA29" s="336"/>
      <c r="RTC29" s="449"/>
      <c r="RTE29" s="336"/>
      <c r="RTG29" s="449"/>
      <c r="RTI29" s="336"/>
      <c r="RTK29" s="449"/>
      <c r="RTM29" s="336"/>
      <c r="RTO29" s="449"/>
      <c r="RTQ29" s="336"/>
      <c r="RTS29" s="449"/>
      <c r="RTU29" s="336"/>
      <c r="RTW29" s="449"/>
      <c r="RTY29" s="336"/>
      <c r="RUA29" s="449"/>
      <c r="RUC29" s="336"/>
      <c r="RUE29" s="449"/>
      <c r="RUG29" s="336"/>
      <c r="RUI29" s="449"/>
      <c r="RUK29" s="336"/>
      <c r="RUM29" s="449"/>
      <c r="RUO29" s="336"/>
      <c r="RUQ29" s="449"/>
      <c r="RUS29" s="336"/>
      <c r="RUU29" s="449"/>
      <c r="RUW29" s="336"/>
      <c r="RUY29" s="449"/>
      <c r="RVA29" s="336"/>
      <c r="RVC29" s="449"/>
      <c r="RVE29" s="336"/>
      <c r="RVG29" s="449"/>
      <c r="RVI29" s="336"/>
      <c r="RVK29" s="449"/>
      <c r="RVM29" s="336"/>
      <c r="RVO29" s="449"/>
      <c r="RVQ29" s="336"/>
      <c r="RVS29" s="449"/>
      <c r="RVU29" s="336"/>
      <c r="RVW29" s="449"/>
      <c r="RVY29" s="336"/>
      <c r="RWA29" s="449"/>
      <c r="RWC29" s="336"/>
      <c r="RWE29" s="449"/>
      <c r="RWG29" s="336"/>
      <c r="RWI29" s="449"/>
      <c r="RWK29" s="336"/>
      <c r="RWM29" s="449"/>
      <c r="RWO29" s="336"/>
      <c r="RWQ29" s="449"/>
      <c r="RWS29" s="336"/>
      <c r="RWU29" s="449"/>
      <c r="RWW29" s="336"/>
      <c r="RWY29" s="449"/>
      <c r="RXA29" s="336"/>
      <c r="RXC29" s="449"/>
      <c r="RXE29" s="336"/>
      <c r="RXG29" s="449"/>
      <c r="RXI29" s="336"/>
      <c r="RXK29" s="449"/>
      <c r="RXM29" s="336"/>
      <c r="RXO29" s="449"/>
      <c r="RXQ29" s="336"/>
      <c r="RXS29" s="449"/>
      <c r="RXU29" s="336"/>
      <c r="RXW29" s="449"/>
      <c r="RXY29" s="336"/>
      <c r="RYA29" s="449"/>
      <c r="RYC29" s="336"/>
      <c r="RYE29" s="449"/>
      <c r="RYG29" s="336"/>
      <c r="RYI29" s="449"/>
      <c r="RYK29" s="336"/>
      <c r="RYM29" s="449"/>
      <c r="RYO29" s="336"/>
      <c r="RYQ29" s="449"/>
      <c r="RYS29" s="336"/>
      <c r="RYU29" s="449"/>
      <c r="RYW29" s="336"/>
      <c r="RYY29" s="449"/>
      <c r="RZA29" s="336"/>
      <c r="RZC29" s="449"/>
      <c r="RZE29" s="336"/>
      <c r="RZG29" s="449"/>
      <c r="RZI29" s="336"/>
      <c r="RZK29" s="449"/>
      <c r="RZM29" s="336"/>
      <c r="RZO29" s="449"/>
      <c r="RZQ29" s="336"/>
      <c r="RZS29" s="449"/>
      <c r="RZU29" s="336"/>
      <c r="RZW29" s="449"/>
      <c r="RZY29" s="336"/>
      <c r="SAA29" s="449"/>
      <c r="SAC29" s="336"/>
      <c r="SAE29" s="449"/>
      <c r="SAG29" s="336"/>
      <c r="SAI29" s="449"/>
      <c r="SAK29" s="336"/>
      <c r="SAM29" s="449"/>
      <c r="SAO29" s="336"/>
      <c r="SAQ29" s="449"/>
      <c r="SAS29" s="336"/>
      <c r="SAU29" s="449"/>
      <c r="SAW29" s="336"/>
      <c r="SAY29" s="449"/>
      <c r="SBA29" s="336"/>
      <c r="SBC29" s="449"/>
      <c r="SBE29" s="336"/>
      <c r="SBG29" s="449"/>
      <c r="SBI29" s="336"/>
      <c r="SBK29" s="449"/>
      <c r="SBM29" s="336"/>
      <c r="SBO29" s="449"/>
      <c r="SBQ29" s="336"/>
      <c r="SBS29" s="449"/>
      <c r="SBU29" s="336"/>
      <c r="SBW29" s="449"/>
      <c r="SBY29" s="336"/>
      <c r="SCA29" s="449"/>
      <c r="SCC29" s="336"/>
      <c r="SCE29" s="449"/>
      <c r="SCG29" s="336"/>
      <c r="SCI29" s="449"/>
      <c r="SCK29" s="336"/>
      <c r="SCM29" s="449"/>
      <c r="SCO29" s="336"/>
      <c r="SCQ29" s="449"/>
      <c r="SCS29" s="336"/>
      <c r="SCU29" s="449"/>
      <c r="SCW29" s="336"/>
      <c r="SCY29" s="449"/>
      <c r="SDA29" s="336"/>
      <c r="SDC29" s="449"/>
      <c r="SDE29" s="336"/>
      <c r="SDG29" s="449"/>
      <c r="SDI29" s="336"/>
      <c r="SDK29" s="449"/>
      <c r="SDM29" s="336"/>
      <c r="SDO29" s="449"/>
      <c r="SDQ29" s="336"/>
      <c r="SDS29" s="449"/>
      <c r="SDU29" s="336"/>
      <c r="SDW29" s="449"/>
      <c r="SDY29" s="336"/>
      <c r="SEA29" s="449"/>
      <c r="SEC29" s="336"/>
      <c r="SEE29" s="449"/>
      <c r="SEG29" s="336"/>
      <c r="SEI29" s="449"/>
      <c r="SEK29" s="336"/>
      <c r="SEM29" s="449"/>
      <c r="SEO29" s="336"/>
      <c r="SEQ29" s="449"/>
      <c r="SES29" s="336"/>
      <c r="SEU29" s="449"/>
      <c r="SEW29" s="336"/>
      <c r="SEY29" s="449"/>
      <c r="SFA29" s="336"/>
      <c r="SFC29" s="449"/>
      <c r="SFE29" s="336"/>
      <c r="SFG29" s="449"/>
      <c r="SFI29" s="336"/>
      <c r="SFK29" s="449"/>
      <c r="SFM29" s="336"/>
      <c r="SFO29" s="449"/>
      <c r="SFQ29" s="336"/>
      <c r="SFS29" s="449"/>
      <c r="SFU29" s="336"/>
      <c r="SFW29" s="449"/>
      <c r="SFY29" s="336"/>
      <c r="SGA29" s="449"/>
      <c r="SGC29" s="336"/>
      <c r="SGE29" s="449"/>
      <c r="SGG29" s="336"/>
      <c r="SGI29" s="449"/>
      <c r="SGK29" s="336"/>
      <c r="SGM29" s="449"/>
      <c r="SGO29" s="336"/>
      <c r="SGQ29" s="449"/>
      <c r="SGS29" s="336"/>
      <c r="SGU29" s="449"/>
      <c r="SGW29" s="336"/>
      <c r="SGY29" s="449"/>
      <c r="SHA29" s="336"/>
      <c r="SHC29" s="449"/>
      <c r="SHE29" s="336"/>
      <c r="SHG29" s="449"/>
      <c r="SHI29" s="336"/>
      <c r="SHK29" s="449"/>
      <c r="SHM29" s="336"/>
      <c r="SHO29" s="449"/>
      <c r="SHQ29" s="336"/>
      <c r="SHS29" s="449"/>
      <c r="SHU29" s="336"/>
      <c r="SHW29" s="449"/>
      <c r="SHY29" s="336"/>
      <c r="SIA29" s="449"/>
      <c r="SIC29" s="336"/>
      <c r="SIE29" s="449"/>
      <c r="SIG29" s="336"/>
      <c r="SII29" s="449"/>
      <c r="SIK29" s="336"/>
      <c r="SIM29" s="449"/>
      <c r="SIO29" s="336"/>
      <c r="SIQ29" s="449"/>
      <c r="SIS29" s="336"/>
      <c r="SIU29" s="449"/>
      <c r="SIW29" s="336"/>
      <c r="SIY29" s="449"/>
      <c r="SJA29" s="336"/>
      <c r="SJC29" s="449"/>
      <c r="SJE29" s="336"/>
      <c r="SJG29" s="449"/>
      <c r="SJI29" s="336"/>
      <c r="SJK29" s="449"/>
      <c r="SJM29" s="336"/>
      <c r="SJO29" s="449"/>
      <c r="SJQ29" s="336"/>
      <c r="SJS29" s="449"/>
      <c r="SJU29" s="336"/>
      <c r="SJW29" s="449"/>
      <c r="SJY29" s="336"/>
      <c r="SKA29" s="449"/>
      <c r="SKC29" s="336"/>
      <c r="SKE29" s="449"/>
      <c r="SKG29" s="336"/>
      <c r="SKI29" s="449"/>
      <c r="SKK29" s="336"/>
      <c r="SKM29" s="449"/>
      <c r="SKO29" s="336"/>
      <c r="SKQ29" s="449"/>
      <c r="SKS29" s="336"/>
      <c r="SKU29" s="449"/>
      <c r="SKW29" s="336"/>
      <c r="SKY29" s="449"/>
      <c r="SLA29" s="336"/>
      <c r="SLC29" s="449"/>
      <c r="SLE29" s="336"/>
      <c r="SLG29" s="449"/>
      <c r="SLI29" s="336"/>
      <c r="SLK29" s="449"/>
      <c r="SLM29" s="336"/>
      <c r="SLO29" s="449"/>
      <c r="SLQ29" s="336"/>
      <c r="SLS29" s="449"/>
      <c r="SLU29" s="336"/>
      <c r="SLW29" s="449"/>
      <c r="SLY29" s="336"/>
      <c r="SMA29" s="449"/>
      <c r="SMC29" s="336"/>
      <c r="SME29" s="449"/>
      <c r="SMG29" s="336"/>
      <c r="SMI29" s="449"/>
      <c r="SMK29" s="336"/>
      <c r="SMM29" s="449"/>
      <c r="SMO29" s="336"/>
      <c r="SMQ29" s="449"/>
      <c r="SMS29" s="336"/>
      <c r="SMU29" s="449"/>
      <c r="SMW29" s="336"/>
      <c r="SMY29" s="449"/>
      <c r="SNA29" s="336"/>
      <c r="SNC29" s="449"/>
      <c r="SNE29" s="336"/>
      <c r="SNG29" s="449"/>
      <c r="SNI29" s="336"/>
      <c r="SNK29" s="449"/>
      <c r="SNM29" s="336"/>
      <c r="SNO29" s="449"/>
      <c r="SNQ29" s="336"/>
      <c r="SNS29" s="449"/>
      <c r="SNU29" s="336"/>
      <c r="SNW29" s="449"/>
      <c r="SNY29" s="336"/>
      <c r="SOA29" s="449"/>
      <c r="SOC29" s="336"/>
      <c r="SOE29" s="449"/>
      <c r="SOG29" s="336"/>
      <c r="SOI29" s="449"/>
      <c r="SOK29" s="336"/>
      <c r="SOM29" s="449"/>
      <c r="SOO29" s="336"/>
      <c r="SOQ29" s="449"/>
      <c r="SOS29" s="336"/>
      <c r="SOU29" s="449"/>
      <c r="SOW29" s="336"/>
      <c r="SOY29" s="449"/>
      <c r="SPA29" s="336"/>
      <c r="SPC29" s="449"/>
      <c r="SPE29" s="336"/>
      <c r="SPG29" s="449"/>
      <c r="SPI29" s="336"/>
      <c r="SPK29" s="449"/>
      <c r="SPM29" s="336"/>
      <c r="SPO29" s="449"/>
      <c r="SPQ29" s="336"/>
      <c r="SPS29" s="449"/>
      <c r="SPU29" s="336"/>
      <c r="SPW29" s="449"/>
      <c r="SPY29" s="336"/>
      <c r="SQA29" s="449"/>
      <c r="SQC29" s="336"/>
      <c r="SQE29" s="449"/>
      <c r="SQG29" s="336"/>
      <c r="SQI29" s="449"/>
      <c r="SQK29" s="336"/>
      <c r="SQM29" s="449"/>
      <c r="SQO29" s="336"/>
      <c r="SQQ29" s="449"/>
      <c r="SQS29" s="336"/>
      <c r="SQU29" s="449"/>
      <c r="SQW29" s="336"/>
      <c r="SQY29" s="449"/>
      <c r="SRA29" s="336"/>
      <c r="SRC29" s="449"/>
      <c r="SRE29" s="336"/>
      <c r="SRG29" s="449"/>
      <c r="SRI29" s="336"/>
      <c r="SRK29" s="449"/>
      <c r="SRM29" s="336"/>
      <c r="SRO29" s="449"/>
      <c r="SRQ29" s="336"/>
      <c r="SRS29" s="449"/>
      <c r="SRU29" s="336"/>
      <c r="SRW29" s="449"/>
      <c r="SRY29" s="336"/>
      <c r="SSA29" s="449"/>
      <c r="SSC29" s="336"/>
      <c r="SSE29" s="449"/>
      <c r="SSG29" s="336"/>
      <c r="SSI29" s="449"/>
      <c r="SSK29" s="336"/>
      <c r="SSM29" s="449"/>
      <c r="SSO29" s="336"/>
      <c r="SSQ29" s="449"/>
      <c r="SSS29" s="336"/>
      <c r="SSU29" s="449"/>
      <c r="SSW29" s="336"/>
      <c r="SSY29" s="449"/>
      <c r="STA29" s="336"/>
      <c r="STC29" s="449"/>
      <c r="STE29" s="336"/>
      <c r="STG29" s="449"/>
      <c r="STI29" s="336"/>
      <c r="STK29" s="449"/>
      <c r="STM29" s="336"/>
      <c r="STO29" s="449"/>
      <c r="STQ29" s="336"/>
      <c r="STS29" s="449"/>
      <c r="STU29" s="336"/>
      <c r="STW29" s="449"/>
      <c r="STY29" s="336"/>
      <c r="SUA29" s="449"/>
      <c r="SUC29" s="336"/>
      <c r="SUE29" s="449"/>
      <c r="SUG29" s="336"/>
      <c r="SUI29" s="449"/>
      <c r="SUK29" s="336"/>
      <c r="SUM29" s="449"/>
      <c r="SUO29" s="336"/>
      <c r="SUQ29" s="449"/>
      <c r="SUS29" s="336"/>
      <c r="SUU29" s="449"/>
      <c r="SUW29" s="336"/>
      <c r="SUY29" s="449"/>
      <c r="SVA29" s="336"/>
      <c r="SVC29" s="449"/>
      <c r="SVE29" s="336"/>
      <c r="SVG29" s="449"/>
      <c r="SVI29" s="336"/>
      <c r="SVK29" s="449"/>
      <c r="SVM29" s="336"/>
      <c r="SVO29" s="449"/>
      <c r="SVQ29" s="336"/>
      <c r="SVS29" s="449"/>
      <c r="SVU29" s="336"/>
      <c r="SVW29" s="449"/>
      <c r="SVY29" s="336"/>
      <c r="SWA29" s="449"/>
      <c r="SWC29" s="336"/>
      <c r="SWE29" s="449"/>
      <c r="SWG29" s="336"/>
      <c r="SWI29" s="449"/>
      <c r="SWK29" s="336"/>
      <c r="SWM29" s="449"/>
      <c r="SWO29" s="336"/>
      <c r="SWQ29" s="449"/>
      <c r="SWS29" s="336"/>
      <c r="SWU29" s="449"/>
      <c r="SWW29" s="336"/>
      <c r="SWY29" s="449"/>
      <c r="SXA29" s="336"/>
      <c r="SXC29" s="449"/>
      <c r="SXE29" s="336"/>
      <c r="SXG29" s="449"/>
      <c r="SXI29" s="336"/>
      <c r="SXK29" s="449"/>
      <c r="SXM29" s="336"/>
      <c r="SXO29" s="449"/>
      <c r="SXQ29" s="336"/>
      <c r="SXS29" s="449"/>
      <c r="SXU29" s="336"/>
      <c r="SXW29" s="449"/>
      <c r="SXY29" s="336"/>
      <c r="SYA29" s="449"/>
      <c r="SYC29" s="336"/>
      <c r="SYE29" s="449"/>
      <c r="SYG29" s="336"/>
      <c r="SYI29" s="449"/>
      <c r="SYK29" s="336"/>
      <c r="SYM29" s="449"/>
      <c r="SYO29" s="336"/>
      <c r="SYQ29" s="449"/>
      <c r="SYS29" s="336"/>
      <c r="SYU29" s="449"/>
      <c r="SYW29" s="336"/>
      <c r="SYY29" s="449"/>
      <c r="SZA29" s="336"/>
      <c r="SZC29" s="449"/>
      <c r="SZE29" s="336"/>
      <c r="SZG29" s="449"/>
      <c r="SZI29" s="336"/>
      <c r="SZK29" s="449"/>
      <c r="SZM29" s="336"/>
      <c r="SZO29" s="449"/>
      <c r="SZQ29" s="336"/>
      <c r="SZS29" s="449"/>
      <c r="SZU29" s="336"/>
      <c r="SZW29" s="449"/>
      <c r="SZY29" s="336"/>
      <c r="TAA29" s="449"/>
      <c r="TAC29" s="336"/>
      <c r="TAE29" s="449"/>
      <c r="TAG29" s="336"/>
      <c r="TAI29" s="449"/>
      <c r="TAK29" s="336"/>
      <c r="TAM29" s="449"/>
      <c r="TAO29" s="336"/>
      <c r="TAQ29" s="449"/>
      <c r="TAS29" s="336"/>
      <c r="TAU29" s="449"/>
      <c r="TAW29" s="336"/>
      <c r="TAY29" s="449"/>
      <c r="TBA29" s="336"/>
      <c r="TBC29" s="449"/>
      <c r="TBE29" s="336"/>
      <c r="TBG29" s="449"/>
      <c r="TBI29" s="336"/>
      <c r="TBK29" s="449"/>
      <c r="TBM29" s="336"/>
      <c r="TBO29" s="449"/>
      <c r="TBQ29" s="336"/>
      <c r="TBS29" s="449"/>
      <c r="TBU29" s="336"/>
      <c r="TBW29" s="449"/>
      <c r="TBY29" s="336"/>
      <c r="TCA29" s="449"/>
      <c r="TCC29" s="336"/>
      <c r="TCE29" s="449"/>
      <c r="TCG29" s="336"/>
      <c r="TCI29" s="449"/>
      <c r="TCK29" s="336"/>
      <c r="TCM29" s="449"/>
      <c r="TCO29" s="336"/>
      <c r="TCQ29" s="449"/>
      <c r="TCS29" s="336"/>
      <c r="TCU29" s="449"/>
      <c r="TCW29" s="336"/>
      <c r="TCY29" s="449"/>
      <c r="TDA29" s="336"/>
      <c r="TDC29" s="449"/>
      <c r="TDE29" s="336"/>
      <c r="TDG29" s="449"/>
      <c r="TDI29" s="336"/>
      <c r="TDK29" s="449"/>
      <c r="TDM29" s="336"/>
      <c r="TDO29" s="449"/>
      <c r="TDQ29" s="336"/>
      <c r="TDS29" s="449"/>
      <c r="TDU29" s="336"/>
      <c r="TDW29" s="449"/>
      <c r="TDY29" s="336"/>
      <c r="TEA29" s="449"/>
      <c r="TEC29" s="336"/>
      <c r="TEE29" s="449"/>
      <c r="TEG29" s="336"/>
      <c r="TEI29" s="449"/>
      <c r="TEK29" s="336"/>
      <c r="TEM29" s="449"/>
      <c r="TEO29" s="336"/>
      <c r="TEQ29" s="449"/>
      <c r="TES29" s="336"/>
      <c r="TEU29" s="449"/>
      <c r="TEW29" s="336"/>
      <c r="TEY29" s="449"/>
      <c r="TFA29" s="336"/>
      <c r="TFC29" s="449"/>
      <c r="TFE29" s="336"/>
      <c r="TFG29" s="449"/>
      <c r="TFI29" s="336"/>
      <c r="TFK29" s="449"/>
      <c r="TFM29" s="336"/>
      <c r="TFO29" s="449"/>
      <c r="TFQ29" s="336"/>
      <c r="TFS29" s="449"/>
      <c r="TFU29" s="336"/>
      <c r="TFW29" s="449"/>
      <c r="TFY29" s="336"/>
      <c r="TGA29" s="449"/>
      <c r="TGC29" s="336"/>
      <c r="TGE29" s="449"/>
      <c r="TGG29" s="336"/>
      <c r="TGI29" s="449"/>
      <c r="TGK29" s="336"/>
      <c r="TGM29" s="449"/>
      <c r="TGO29" s="336"/>
      <c r="TGQ29" s="449"/>
      <c r="TGS29" s="336"/>
      <c r="TGU29" s="449"/>
      <c r="TGW29" s="336"/>
      <c r="TGY29" s="449"/>
      <c r="THA29" s="336"/>
      <c r="THC29" s="449"/>
      <c r="THE29" s="336"/>
      <c r="THG29" s="449"/>
      <c r="THI29" s="336"/>
      <c r="THK29" s="449"/>
      <c r="THM29" s="336"/>
      <c r="THO29" s="449"/>
      <c r="THQ29" s="336"/>
      <c r="THS29" s="449"/>
      <c r="THU29" s="336"/>
      <c r="THW29" s="449"/>
      <c r="THY29" s="336"/>
      <c r="TIA29" s="449"/>
      <c r="TIC29" s="336"/>
      <c r="TIE29" s="449"/>
      <c r="TIG29" s="336"/>
      <c r="TII29" s="449"/>
      <c r="TIK29" s="336"/>
      <c r="TIM29" s="449"/>
      <c r="TIO29" s="336"/>
      <c r="TIQ29" s="449"/>
      <c r="TIS29" s="336"/>
      <c r="TIU29" s="449"/>
      <c r="TIW29" s="336"/>
      <c r="TIY29" s="449"/>
      <c r="TJA29" s="336"/>
      <c r="TJC29" s="449"/>
      <c r="TJE29" s="336"/>
      <c r="TJG29" s="449"/>
      <c r="TJI29" s="336"/>
      <c r="TJK29" s="449"/>
      <c r="TJM29" s="336"/>
      <c r="TJO29" s="449"/>
      <c r="TJQ29" s="336"/>
      <c r="TJS29" s="449"/>
      <c r="TJU29" s="336"/>
      <c r="TJW29" s="449"/>
      <c r="TJY29" s="336"/>
      <c r="TKA29" s="449"/>
      <c r="TKC29" s="336"/>
      <c r="TKE29" s="449"/>
      <c r="TKG29" s="336"/>
      <c r="TKI29" s="449"/>
      <c r="TKK29" s="336"/>
      <c r="TKM29" s="449"/>
      <c r="TKO29" s="336"/>
      <c r="TKQ29" s="449"/>
      <c r="TKS29" s="336"/>
      <c r="TKU29" s="449"/>
      <c r="TKW29" s="336"/>
      <c r="TKY29" s="449"/>
      <c r="TLA29" s="336"/>
      <c r="TLC29" s="449"/>
      <c r="TLE29" s="336"/>
      <c r="TLG29" s="449"/>
      <c r="TLI29" s="336"/>
      <c r="TLK29" s="449"/>
      <c r="TLM29" s="336"/>
      <c r="TLO29" s="449"/>
      <c r="TLQ29" s="336"/>
      <c r="TLS29" s="449"/>
      <c r="TLU29" s="336"/>
      <c r="TLW29" s="449"/>
      <c r="TLY29" s="336"/>
      <c r="TMA29" s="449"/>
      <c r="TMC29" s="336"/>
      <c r="TME29" s="449"/>
      <c r="TMG29" s="336"/>
      <c r="TMI29" s="449"/>
      <c r="TMK29" s="336"/>
      <c r="TMM29" s="449"/>
      <c r="TMO29" s="336"/>
      <c r="TMQ29" s="449"/>
      <c r="TMS29" s="336"/>
      <c r="TMU29" s="449"/>
      <c r="TMW29" s="336"/>
      <c r="TMY29" s="449"/>
      <c r="TNA29" s="336"/>
      <c r="TNC29" s="449"/>
      <c r="TNE29" s="336"/>
      <c r="TNG29" s="449"/>
      <c r="TNI29" s="336"/>
      <c r="TNK29" s="449"/>
      <c r="TNM29" s="336"/>
      <c r="TNO29" s="449"/>
      <c r="TNQ29" s="336"/>
      <c r="TNS29" s="449"/>
      <c r="TNU29" s="336"/>
      <c r="TNW29" s="449"/>
      <c r="TNY29" s="336"/>
      <c r="TOA29" s="449"/>
      <c r="TOC29" s="336"/>
      <c r="TOE29" s="449"/>
      <c r="TOG29" s="336"/>
      <c r="TOI29" s="449"/>
      <c r="TOK29" s="336"/>
      <c r="TOM29" s="449"/>
      <c r="TOO29" s="336"/>
      <c r="TOQ29" s="449"/>
      <c r="TOS29" s="336"/>
      <c r="TOU29" s="449"/>
      <c r="TOW29" s="336"/>
      <c r="TOY29" s="449"/>
      <c r="TPA29" s="336"/>
      <c r="TPC29" s="449"/>
      <c r="TPE29" s="336"/>
      <c r="TPG29" s="449"/>
      <c r="TPI29" s="336"/>
      <c r="TPK29" s="449"/>
      <c r="TPM29" s="336"/>
      <c r="TPO29" s="449"/>
      <c r="TPQ29" s="336"/>
      <c r="TPS29" s="449"/>
      <c r="TPU29" s="336"/>
      <c r="TPW29" s="449"/>
      <c r="TPY29" s="336"/>
      <c r="TQA29" s="449"/>
      <c r="TQC29" s="336"/>
      <c r="TQE29" s="449"/>
      <c r="TQG29" s="336"/>
      <c r="TQI29" s="449"/>
      <c r="TQK29" s="336"/>
      <c r="TQM29" s="449"/>
      <c r="TQO29" s="336"/>
      <c r="TQQ29" s="449"/>
      <c r="TQS29" s="336"/>
      <c r="TQU29" s="449"/>
      <c r="TQW29" s="336"/>
      <c r="TQY29" s="449"/>
      <c r="TRA29" s="336"/>
      <c r="TRC29" s="449"/>
      <c r="TRE29" s="336"/>
      <c r="TRG29" s="449"/>
      <c r="TRI29" s="336"/>
      <c r="TRK29" s="449"/>
      <c r="TRM29" s="336"/>
      <c r="TRO29" s="449"/>
      <c r="TRQ29" s="336"/>
      <c r="TRS29" s="449"/>
      <c r="TRU29" s="336"/>
      <c r="TRW29" s="449"/>
      <c r="TRY29" s="336"/>
      <c r="TSA29" s="449"/>
      <c r="TSC29" s="336"/>
      <c r="TSE29" s="449"/>
      <c r="TSG29" s="336"/>
      <c r="TSI29" s="449"/>
      <c r="TSK29" s="336"/>
      <c r="TSM29" s="449"/>
      <c r="TSO29" s="336"/>
      <c r="TSQ29" s="449"/>
      <c r="TSS29" s="336"/>
      <c r="TSU29" s="449"/>
      <c r="TSW29" s="336"/>
      <c r="TSY29" s="449"/>
      <c r="TTA29" s="336"/>
      <c r="TTC29" s="449"/>
      <c r="TTE29" s="336"/>
      <c r="TTG29" s="449"/>
      <c r="TTI29" s="336"/>
      <c r="TTK29" s="449"/>
      <c r="TTM29" s="336"/>
      <c r="TTO29" s="449"/>
      <c r="TTQ29" s="336"/>
      <c r="TTS29" s="449"/>
      <c r="TTU29" s="336"/>
      <c r="TTW29" s="449"/>
      <c r="TTY29" s="336"/>
      <c r="TUA29" s="449"/>
      <c r="TUC29" s="336"/>
      <c r="TUE29" s="449"/>
      <c r="TUG29" s="336"/>
      <c r="TUI29" s="449"/>
      <c r="TUK29" s="336"/>
      <c r="TUM29" s="449"/>
      <c r="TUO29" s="336"/>
      <c r="TUQ29" s="449"/>
      <c r="TUS29" s="336"/>
      <c r="TUU29" s="449"/>
      <c r="TUW29" s="336"/>
      <c r="TUY29" s="449"/>
      <c r="TVA29" s="336"/>
      <c r="TVC29" s="449"/>
      <c r="TVE29" s="336"/>
      <c r="TVG29" s="449"/>
      <c r="TVI29" s="336"/>
      <c r="TVK29" s="449"/>
      <c r="TVM29" s="336"/>
      <c r="TVO29" s="449"/>
      <c r="TVQ29" s="336"/>
      <c r="TVS29" s="449"/>
      <c r="TVU29" s="336"/>
      <c r="TVW29" s="449"/>
      <c r="TVY29" s="336"/>
      <c r="TWA29" s="449"/>
      <c r="TWC29" s="336"/>
      <c r="TWE29" s="449"/>
      <c r="TWG29" s="336"/>
      <c r="TWI29" s="449"/>
      <c r="TWK29" s="336"/>
      <c r="TWM29" s="449"/>
      <c r="TWO29" s="336"/>
      <c r="TWQ29" s="449"/>
      <c r="TWS29" s="336"/>
      <c r="TWU29" s="449"/>
      <c r="TWW29" s="336"/>
      <c r="TWY29" s="449"/>
      <c r="TXA29" s="336"/>
      <c r="TXC29" s="449"/>
      <c r="TXE29" s="336"/>
      <c r="TXG29" s="449"/>
      <c r="TXI29" s="336"/>
      <c r="TXK29" s="449"/>
      <c r="TXM29" s="336"/>
      <c r="TXO29" s="449"/>
      <c r="TXQ29" s="336"/>
      <c r="TXS29" s="449"/>
      <c r="TXU29" s="336"/>
      <c r="TXW29" s="449"/>
      <c r="TXY29" s="336"/>
      <c r="TYA29" s="449"/>
      <c r="TYC29" s="336"/>
      <c r="TYE29" s="449"/>
      <c r="TYG29" s="336"/>
      <c r="TYI29" s="449"/>
      <c r="TYK29" s="336"/>
      <c r="TYM29" s="449"/>
      <c r="TYO29" s="336"/>
      <c r="TYQ29" s="449"/>
      <c r="TYS29" s="336"/>
      <c r="TYU29" s="449"/>
      <c r="TYW29" s="336"/>
      <c r="TYY29" s="449"/>
      <c r="TZA29" s="336"/>
      <c r="TZC29" s="449"/>
      <c r="TZE29" s="336"/>
      <c r="TZG29" s="449"/>
      <c r="TZI29" s="336"/>
      <c r="TZK29" s="449"/>
      <c r="TZM29" s="336"/>
      <c r="TZO29" s="449"/>
      <c r="TZQ29" s="336"/>
      <c r="TZS29" s="449"/>
      <c r="TZU29" s="336"/>
      <c r="TZW29" s="449"/>
      <c r="TZY29" s="336"/>
      <c r="UAA29" s="449"/>
      <c r="UAC29" s="336"/>
      <c r="UAE29" s="449"/>
      <c r="UAG29" s="336"/>
      <c r="UAI29" s="449"/>
      <c r="UAK29" s="336"/>
      <c r="UAM29" s="449"/>
      <c r="UAO29" s="336"/>
      <c r="UAQ29" s="449"/>
      <c r="UAS29" s="336"/>
      <c r="UAU29" s="449"/>
      <c r="UAW29" s="336"/>
      <c r="UAY29" s="449"/>
      <c r="UBA29" s="336"/>
      <c r="UBC29" s="449"/>
      <c r="UBE29" s="336"/>
      <c r="UBG29" s="449"/>
      <c r="UBI29" s="336"/>
      <c r="UBK29" s="449"/>
      <c r="UBM29" s="336"/>
      <c r="UBO29" s="449"/>
      <c r="UBQ29" s="336"/>
      <c r="UBS29" s="449"/>
      <c r="UBU29" s="336"/>
      <c r="UBW29" s="449"/>
      <c r="UBY29" s="336"/>
      <c r="UCA29" s="449"/>
      <c r="UCC29" s="336"/>
      <c r="UCE29" s="449"/>
      <c r="UCG29" s="336"/>
      <c r="UCI29" s="449"/>
      <c r="UCK29" s="336"/>
      <c r="UCM29" s="449"/>
      <c r="UCO29" s="336"/>
      <c r="UCQ29" s="449"/>
      <c r="UCS29" s="336"/>
      <c r="UCU29" s="449"/>
      <c r="UCW29" s="336"/>
      <c r="UCY29" s="449"/>
      <c r="UDA29" s="336"/>
      <c r="UDC29" s="449"/>
      <c r="UDE29" s="336"/>
      <c r="UDG29" s="449"/>
      <c r="UDI29" s="336"/>
      <c r="UDK29" s="449"/>
      <c r="UDM29" s="336"/>
      <c r="UDO29" s="449"/>
      <c r="UDQ29" s="336"/>
      <c r="UDS29" s="449"/>
      <c r="UDU29" s="336"/>
      <c r="UDW29" s="449"/>
      <c r="UDY29" s="336"/>
      <c r="UEA29" s="449"/>
      <c r="UEC29" s="336"/>
      <c r="UEE29" s="449"/>
      <c r="UEG29" s="336"/>
      <c r="UEI29" s="449"/>
      <c r="UEK29" s="336"/>
      <c r="UEM29" s="449"/>
      <c r="UEO29" s="336"/>
      <c r="UEQ29" s="449"/>
      <c r="UES29" s="336"/>
      <c r="UEU29" s="449"/>
      <c r="UEW29" s="336"/>
      <c r="UEY29" s="449"/>
      <c r="UFA29" s="336"/>
      <c r="UFC29" s="449"/>
      <c r="UFE29" s="336"/>
      <c r="UFG29" s="449"/>
      <c r="UFI29" s="336"/>
      <c r="UFK29" s="449"/>
      <c r="UFM29" s="336"/>
      <c r="UFO29" s="449"/>
      <c r="UFQ29" s="336"/>
      <c r="UFS29" s="449"/>
      <c r="UFU29" s="336"/>
      <c r="UFW29" s="449"/>
      <c r="UFY29" s="336"/>
      <c r="UGA29" s="449"/>
      <c r="UGC29" s="336"/>
      <c r="UGE29" s="449"/>
      <c r="UGG29" s="336"/>
      <c r="UGI29" s="449"/>
      <c r="UGK29" s="336"/>
      <c r="UGM29" s="449"/>
      <c r="UGO29" s="336"/>
      <c r="UGQ29" s="449"/>
      <c r="UGS29" s="336"/>
      <c r="UGU29" s="449"/>
      <c r="UGW29" s="336"/>
      <c r="UGY29" s="449"/>
      <c r="UHA29" s="336"/>
      <c r="UHC29" s="449"/>
      <c r="UHE29" s="336"/>
      <c r="UHG29" s="449"/>
      <c r="UHI29" s="336"/>
      <c r="UHK29" s="449"/>
      <c r="UHM29" s="336"/>
      <c r="UHO29" s="449"/>
      <c r="UHQ29" s="336"/>
      <c r="UHS29" s="449"/>
      <c r="UHU29" s="336"/>
      <c r="UHW29" s="449"/>
      <c r="UHY29" s="336"/>
      <c r="UIA29" s="449"/>
      <c r="UIC29" s="336"/>
      <c r="UIE29" s="449"/>
      <c r="UIG29" s="336"/>
      <c r="UII29" s="449"/>
      <c r="UIK29" s="336"/>
      <c r="UIM29" s="449"/>
      <c r="UIO29" s="336"/>
      <c r="UIQ29" s="449"/>
      <c r="UIS29" s="336"/>
      <c r="UIU29" s="449"/>
      <c r="UIW29" s="336"/>
      <c r="UIY29" s="449"/>
      <c r="UJA29" s="336"/>
      <c r="UJC29" s="449"/>
      <c r="UJE29" s="336"/>
      <c r="UJG29" s="449"/>
      <c r="UJI29" s="336"/>
      <c r="UJK29" s="449"/>
      <c r="UJM29" s="336"/>
      <c r="UJO29" s="449"/>
      <c r="UJQ29" s="336"/>
      <c r="UJS29" s="449"/>
      <c r="UJU29" s="336"/>
      <c r="UJW29" s="449"/>
      <c r="UJY29" s="336"/>
      <c r="UKA29" s="449"/>
      <c r="UKC29" s="336"/>
      <c r="UKE29" s="449"/>
      <c r="UKG29" s="336"/>
      <c r="UKI29" s="449"/>
      <c r="UKK29" s="336"/>
      <c r="UKM29" s="449"/>
      <c r="UKO29" s="336"/>
      <c r="UKQ29" s="449"/>
      <c r="UKS29" s="336"/>
      <c r="UKU29" s="449"/>
      <c r="UKW29" s="336"/>
      <c r="UKY29" s="449"/>
      <c r="ULA29" s="336"/>
      <c r="ULC29" s="449"/>
      <c r="ULE29" s="336"/>
      <c r="ULG29" s="449"/>
      <c r="ULI29" s="336"/>
      <c r="ULK29" s="449"/>
      <c r="ULM29" s="336"/>
      <c r="ULO29" s="449"/>
      <c r="ULQ29" s="336"/>
      <c r="ULS29" s="449"/>
      <c r="ULU29" s="336"/>
      <c r="ULW29" s="449"/>
      <c r="ULY29" s="336"/>
      <c r="UMA29" s="449"/>
      <c r="UMC29" s="336"/>
      <c r="UME29" s="449"/>
      <c r="UMG29" s="336"/>
      <c r="UMI29" s="449"/>
      <c r="UMK29" s="336"/>
      <c r="UMM29" s="449"/>
      <c r="UMO29" s="336"/>
      <c r="UMQ29" s="449"/>
      <c r="UMS29" s="336"/>
      <c r="UMU29" s="449"/>
      <c r="UMW29" s="336"/>
      <c r="UMY29" s="449"/>
      <c r="UNA29" s="336"/>
      <c r="UNC29" s="449"/>
      <c r="UNE29" s="336"/>
      <c r="UNG29" s="449"/>
      <c r="UNI29" s="336"/>
      <c r="UNK29" s="449"/>
      <c r="UNM29" s="336"/>
      <c r="UNO29" s="449"/>
      <c r="UNQ29" s="336"/>
      <c r="UNS29" s="449"/>
      <c r="UNU29" s="336"/>
      <c r="UNW29" s="449"/>
      <c r="UNY29" s="336"/>
      <c r="UOA29" s="449"/>
      <c r="UOC29" s="336"/>
      <c r="UOE29" s="449"/>
      <c r="UOG29" s="336"/>
      <c r="UOI29" s="449"/>
      <c r="UOK29" s="336"/>
      <c r="UOM29" s="449"/>
      <c r="UOO29" s="336"/>
      <c r="UOQ29" s="449"/>
      <c r="UOS29" s="336"/>
      <c r="UOU29" s="449"/>
      <c r="UOW29" s="336"/>
      <c r="UOY29" s="449"/>
      <c r="UPA29" s="336"/>
      <c r="UPC29" s="449"/>
      <c r="UPE29" s="336"/>
      <c r="UPG29" s="449"/>
      <c r="UPI29" s="336"/>
      <c r="UPK29" s="449"/>
      <c r="UPM29" s="336"/>
      <c r="UPO29" s="449"/>
      <c r="UPQ29" s="336"/>
      <c r="UPS29" s="449"/>
      <c r="UPU29" s="336"/>
      <c r="UPW29" s="449"/>
      <c r="UPY29" s="336"/>
      <c r="UQA29" s="449"/>
      <c r="UQC29" s="336"/>
      <c r="UQE29" s="449"/>
      <c r="UQG29" s="336"/>
      <c r="UQI29" s="449"/>
      <c r="UQK29" s="336"/>
      <c r="UQM29" s="449"/>
      <c r="UQO29" s="336"/>
      <c r="UQQ29" s="449"/>
      <c r="UQS29" s="336"/>
      <c r="UQU29" s="449"/>
      <c r="UQW29" s="336"/>
      <c r="UQY29" s="449"/>
      <c r="URA29" s="336"/>
      <c r="URC29" s="449"/>
      <c r="URE29" s="336"/>
      <c r="URG29" s="449"/>
      <c r="URI29" s="336"/>
      <c r="URK29" s="449"/>
      <c r="URM29" s="336"/>
      <c r="URO29" s="449"/>
      <c r="URQ29" s="336"/>
      <c r="URS29" s="449"/>
      <c r="URU29" s="336"/>
      <c r="URW29" s="449"/>
      <c r="URY29" s="336"/>
      <c r="USA29" s="449"/>
      <c r="USC29" s="336"/>
      <c r="USE29" s="449"/>
      <c r="USG29" s="336"/>
      <c r="USI29" s="449"/>
      <c r="USK29" s="336"/>
      <c r="USM29" s="449"/>
      <c r="USO29" s="336"/>
      <c r="USQ29" s="449"/>
      <c r="USS29" s="336"/>
      <c r="USU29" s="449"/>
      <c r="USW29" s="336"/>
      <c r="USY29" s="449"/>
      <c r="UTA29" s="336"/>
      <c r="UTC29" s="449"/>
      <c r="UTE29" s="336"/>
      <c r="UTG29" s="449"/>
      <c r="UTI29" s="336"/>
      <c r="UTK29" s="449"/>
      <c r="UTM29" s="336"/>
      <c r="UTO29" s="449"/>
      <c r="UTQ29" s="336"/>
      <c r="UTS29" s="449"/>
      <c r="UTU29" s="336"/>
      <c r="UTW29" s="449"/>
      <c r="UTY29" s="336"/>
      <c r="UUA29" s="449"/>
      <c r="UUC29" s="336"/>
      <c r="UUE29" s="449"/>
      <c r="UUG29" s="336"/>
      <c r="UUI29" s="449"/>
      <c r="UUK29" s="336"/>
      <c r="UUM29" s="449"/>
      <c r="UUO29" s="336"/>
      <c r="UUQ29" s="449"/>
      <c r="UUS29" s="336"/>
      <c r="UUU29" s="449"/>
      <c r="UUW29" s="336"/>
      <c r="UUY29" s="449"/>
      <c r="UVA29" s="336"/>
      <c r="UVC29" s="449"/>
      <c r="UVE29" s="336"/>
      <c r="UVG29" s="449"/>
      <c r="UVI29" s="336"/>
      <c r="UVK29" s="449"/>
      <c r="UVM29" s="336"/>
      <c r="UVO29" s="449"/>
      <c r="UVQ29" s="336"/>
      <c r="UVS29" s="449"/>
      <c r="UVU29" s="336"/>
      <c r="UVW29" s="449"/>
      <c r="UVY29" s="336"/>
      <c r="UWA29" s="449"/>
      <c r="UWC29" s="336"/>
      <c r="UWE29" s="449"/>
      <c r="UWG29" s="336"/>
      <c r="UWI29" s="449"/>
      <c r="UWK29" s="336"/>
      <c r="UWM29" s="449"/>
      <c r="UWO29" s="336"/>
      <c r="UWQ29" s="449"/>
      <c r="UWS29" s="336"/>
      <c r="UWU29" s="449"/>
      <c r="UWW29" s="336"/>
      <c r="UWY29" s="449"/>
      <c r="UXA29" s="336"/>
      <c r="UXC29" s="449"/>
      <c r="UXE29" s="336"/>
      <c r="UXG29" s="449"/>
      <c r="UXI29" s="336"/>
      <c r="UXK29" s="449"/>
      <c r="UXM29" s="336"/>
      <c r="UXO29" s="449"/>
      <c r="UXQ29" s="336"/>
      <c r="UXS29" s="449"/>
      <c r="UXU29" s="336"/>
      <c r="UXW29" s="449"/>
      <c r="UXY29" s="336"/>
      <c r="UYA29" s="449"/>
      <c r="UYC29" s="336"/>
      <c r="UYE29" s="449"/>
      <c r="UYG29" s="336"/>
      <c r="UYI29" s="449"/>
      <c r="UYK29" s="336"/>
      <c r="UYM29" s="449"/>
      <c r="UYO29" s="336"/>
      <c r="UYQ29" s="449"/>
      <c r="UYS29" s="336"/>
      <c r="UYU29" s="449"/>
      <c r="UYW29" s="336"/>
      <c r="UYY29" s="449"/>
      <c r="UZA29" s="336"/>
      <c r="UZC29" s="449"/>
      <c r="UZE29" s="336"/>
      <c r="UZG29" s="449"/>
      <c r="UZI29" s="336"/>
      <c r="UZK29" s="449"/>
      <c r="UZM29" s="336"/>
      <c r="UZO29" s="449"/>
      <c r="UZQ29" s="336"/>
      <c r="UZS29" s="449"/>
      <c r="UZU29" s="336"/>
      <c r="UZW29" s="449"/>
      <c r="UZY29" s="336"/>
      <c r="VAA29" s="449"/>
      <c r="VAC29" s="336"/>
      <c r="VAE29" s="449"/>
      <c r="VAG29" s="336"/>
      <c r="VAI29" s="449"/>
      <c r="VAK29" s="336"/>
      <c r="VAM29" s="449"/>
      <c r="VAO29" s="336"/>
      <c r="VAQ29" s="449"/>
      <c r="VAS29" s="336"/>
      <c r="VAU29" s="449"/>
      <c r="VAW29" s="336"/>
      <c r="VAY29" s="449"/>
      <c r="VBA29" s="336"/>
      <c r="VBC29" s="449"/>
      <c r="VBE29" s="336"/>
      <c r="VBG29" s="449"/>
      <c r="VBI29" s="336"/>
      <c r="VBK29" s="449"/>
      <c r="VBM29" s="336"/>
      <c r="VBO29" s="449"/>
      <c r="VBQ29" s="336"/>
      <c r="VBS29" s="449"/>
      <c r="VBU29" s="336"/>
      <c r="VBW29" s="449"/>
      <c r="VBY29" s="336"/>
      <c r="VCA29" s="449"/>
      <c r="VCC29" s="336"/>
      <c r="VCE29" s="449"/>
      <c r="VCG29" s="336"/>
      <c r="VCI29" s="449"/>
      <c r="VCK29" s="336"/>
      <c r="VCM29" s="449"/>
      <c r="VCO29" s="336"/>
      <c r="VCQ29" s="449"/>
      <c r="VCS29" s="336"/>
      <c r="VCU29" s="449"/>
      <c r="VCW29" s="336"/>
      <c r="VCY29" s="449"/>
      <c r="VDA29" s="336"/>
      <c r="VDC29" s="449"/>
      <c r="VDE29" s="336"/>
      <c r="VDG29" s="449"/>
      <c r="VDI29" s="336"/>
      <c r="VDK29" s="449"/>
      <c r="VDM29" s="336"/>
      <c r="VDO29" s="449"/>
      <c r="VDQ29" s="336"/>
      <c r="VDS29" s="449"/>
      <c r="VDU29" s="336"/>
      <c r="VDW29" s="449"/>
      <c r="VDY29" s="336"/>
      <c r="VEA29" s="449"/>
      <c r="VEC29" s="336"/>
      <c r="VEE29" s="449"/>
      <c r="VEG29" s="336"/>
      <c r="VEI29" s="449"/>
      <c r="VEK29" s="336"/>
      <c r="VEM29" s="449"/>
      <c r="VEO29" s="336"/>
      <c r="VEQ29" s="449"/>
      <c r="VES29" s="336"/>
      <c r="VEU29" s="449"/>
      <c r="VEW29" s="336"/>
      <c r="VEY29" s="449"/>
      <c r="VFA29" s="336"/>
      <c r="VFC29" s="449"/>
      <c r="VFE29" s="336"/>
      <c r="VFG29" s="449"/>
      <c r="VFI29" s="336"/>
      <c r="VFK29" s="449"/>
      <c r="VFM29" s="336"/>
      <c r="VFO29" s="449"/>
      <c r="VFQ29" s="336"/>
      <c r="VFS29" s="449"/>
      <c r="VFU29" s="336"/>
      <c r="VFW29" s="449"/>
      <c r="VFY29" s="336"/>
      <c r="VGA29" s="449"/>
      <c r="VGC29" s="336"/>
      <c r="VGE29" s="449"/>
      <c r="VGG29" s="336"/>
      <c r="VGI29" s="449"/>
      <c r="VGK29" s="336"/>
      <c r="VGM29" s="449"/>
      <c r="VGO29" s="336"/>
      <c r="VGQ29" s="449"/>
      <c r="VGS29" s="336"/>
      <c r="VGU29" s="449"/>
      <c r="VGW29" s="336"/>
      <c r="VGY29" s="449"/>
      <c r="VHA29" s="336"/>
      <c r="VHC29" s="449"/>
      <c r="VHE29" s="336"/>
      <c r="VHG29" s="449"/>
      <c r="VHI29" s="336"/>
      <c r="VHK29" s="449"/>
      <c r="VHM29" s="336"/>
      <c r="VHO29" s="449"/>
      <c r="VHQ29" s="336"/>
      <c r="VHS29" s="449"/>
      <c r="VHU29" s="336"/>
      <c r="VHW29" s="449"/>
      <c r="VHY29" s="336"/>
      <c r="VIA29" s="449"/>
      <c r="VIC29" s="336"/>
      <c r="VIE29" s="449"/>
      <c r="VIG29" s="336"/>
      <c r="VII29" s="449"/>
      <c r="VIK29" s="336"/>
      <c r="VIM29" s="449"/>
      <c r="VIO29" s="336"/>
      <c r="VIQ29" s="449"/>
      <c r="VIS29" s="336"/>
      <c r="VIU29" s="449"/>
      <c r="VIW29" s="336"/>
      <c r="VIY29" s="449"/>
      <c r="VJA29" s="336"/>
      <c r="VJC29" s="449"/>
      <c r="VJE29" s="336"/>
      <c r="VJG29" s="449"/>
      <c r="VJI29" s="336"/>
      <c r="VJK29" s="449"/>
      <c r="VJM29" s="336"/>
      <c r="VJO29" s="449"/>
      <c r="VJQ29" s="336"/>
      <c r="VJS29" s="449"/>
      <c r="VJU29" s="336"/>
      <c r="VJW29" s="449"/>
      <c r="VJY29" s="336"/>
      <c r="VKA29" s="449"/>
      <c r="VKC29" s="336"/>
      <c r="VKE29" s="449"/>
      <c r="VKG29" s="336"/>
      <c r="VKI29" s="449"/>
      <c r="VKK29" s="336"/>
      <c r="VKM29" s="449"/>
      <c r="VKO29" s="336"/>
      <c r="VKQ29" s="449"/>
      <c r="VKS29" s="336"/>
      <c r="VKU29" s="449"/>
      <c r="VKW29" s="336"/>
      <c r="VKY29" s="449"/>
      <c r="VLA29" s="336"/>
      <c r="VLC29" s="449"/>
      <c r="VLE29" s="336"/>
      <c r="VLG29" s="449"/>
      <c r="VLI29" s="336"/>
      <c r="VLK29" s="449"/>
      <c r="VLM29" s="336"/>
      <c r="VLO29" s="449"/>
      <c r="VLQ29" s="336"/>
      <c r="VLS29" s="449"/>
      <c r="VLU29" s="336"/>
      <c r="VLW29" s="449"/>
      <c r="VLY29" s="336"/>
      <c r="VMA29" s="449"/>
      <c r="VMC29" s="336"/>
      <c r="VME29" s="449"/>
      <c r="VMG29" s="336"/>
      <c r="VMI29" s="449"/>
      <c r="VMK29" s="336"/>
      <c r="VMM29" s="449"/>
      <c r="VMO29" s="336"/>
      <c r="VMQ29" s="449"/>
      <c r="VMS29" s="336"/>
      <c r="VMU29" s="449"/>
      <c r="VMW29" s="336"/>
      <c r="VMY29" s="449"/>
      <c r="VNA29" s="336"/>
      <c r="VNC29" s="449"/>
      <c r="VNE29" s="336"/>
      <c r="VNG29" s="449"/>
      <c r="VNI29" s="336"/>
      <c r="VNK29" s="449"/>
      <c r="VNM29" s="336"/>
      <c r="VNO29" s="449"/>
      <c r="VNQ29" s="336"/>
      <c r="VNS29" s="449"/>
      <c r="VNU29" s="336"/>
      <c r="VNW29" s="449"/>
      <c r="VNY29" s="336"/>
      <c r="VOA29" s="449"/>
      <c r="VOC29" s="336"/>
      <c r="VOE29" s="449"/>
      <c r="VOG29" s="336"/>
      <c r="VOI29" s="449"/>
      <c r="VOK29" s="336"/>
      <c r="VOM29" s="449"/>
      <c r="VOO29" s="336"/>
      <c r="VOQ29" s="449"/>
      <c r="VOS29" s="336"/>
      <c r="VOU29" s="449"/>
      <c r="VOW29" s="336"/>
      <c r="VOY29" s="449"/>
      <c r="VPA29" s="336"/>
      <c r="VPC29" s="449"/>
      <c r="VPE29" s="336"/>
      <c r="VPG29" s="449"/>
      <c r="VPI29" s="336"/>
      <c r="VPK29" s="449"/>
      <c r="VPM29" s="336"/>
      <c r="VPO29" s="449"/>
      <c r="VPQ29" s="336"/>
      <c r="VPS29" s="449"/>
      <c r="VPU29" s="336"/>
      <c r="VPW29" s="449"/>
      <c r="VPY29" s="336"/>
      <c r="VQA29" s="449"/>
      <c r="VQC29" s="336"/>
      <c r="VQE29" s="449"/>
      <c r="VQG29" s="336"/>
      <c r="VQI29" s="449"/>
      <c r="VQK29" s="336"/>
      <c r="VQM29" s="449"/>
      <c r="VQO29" s="336"/>
      <c r="VQQ29" s="449"/>
      <c r="VQS29" s="336"/>
      <c r="VQU29" s="449"/>
      <c r="VQW29" s="336"/>
      <c r="VQY29" s="449"/>
      <c r="VRA29" s="336"/>
      <c r="VRC29" s="449"/>
      <c r="VRE29" s="336"/>
      <c r="VRG29" s="449"/>
      <c r="VRI29" s="336"/>
      <c r="VRK29" s="449"/>
      <c r="VRM29" s="336"/>
      <c r="VRO29" s="449"/>
      <c r="VRQ29" s="336"/>
      <c r="VRS29" s="449"/>
      <c r="VRU29" s="336"/>
      <c r="VRW29" s="449"/>
      <c r="VRY29" s="336"/>
      <c r="VSA29" s="449"/>
      <c r="VSC29" s="336"/>
      <c r="VSE29" s="449"/>
      <c r="VSG29" s="336"/>
      <c r="VSI29" s="449"/>
      <c r="VSK29" s="336"/>
      <c r="VSM29" s="449"/>
      <c r="VSO29" s="336"/>
      <c r="VSQ29" s="449"/>
      <c r="VSS29" s="336"/>
      <c r="VSU29" s="449"/>
      <c r="VSW29" s="336"/>
      <c r="VSY29" s="449"/>
      <c r="VTA29" s="336"/>
      <c r="VTC29" s="449"/>
      <c r="VTE29" s="336"/>
      <c r="VTG29" s="449"/>
      <c r="VTI29" s="336"/>
      <c r="VTK29" s="449"/>
      <c r="VTM29" s="336"/>
      <c r="VTO29" s="449"/>
      <c r="VTQ29" s="336"/>
      <c r="VTS29" s="449"/>
      <c r="VTU29" s="336"/>
      <c r="VTW29" s="449"/>
      <c r="VTY29" s="336"/>
      <c r="VUA29" s="449"/>
      <c r="VUC29" s="336"/>
      <c r="VUE29" s="449"/>
      <c r="VUG29" s="336"/>
      <c r="VUI29" s="449"/>
      <c r="VUK29" s="336"/>
      <c r="VUM29" s="449"/>
      <c r="VUO29" s="336"/>
      <c r="VUQ29" s="449"/>
      <c r="VUS29" s="336"/>
      <c r="VUU29" s="449"/>
      <c r="VUW29" s="336"/>
      <c r="VUY29" s="449"/>
      <c r="VVA29" s="336"/>
      <c r="VVC29" s="449"/>
      <c r="VVE29" s="336"/>
      <c r="VVG29" s="449"/>
      <c r="VVI29" s="336"/>
      <c r="VVK29" s="449"/>
      <c r="VVM29" s="336"/>
      <c r="VVO29" s="449"/>
      <c r="VVQ29" s="336"/>
      <c r="VVS29" s="449"/>
      <c r="VVU29" s="336"/>
      <c r="VVW29" s="449"/>
      <c r="VVY29" s="336"/>
      <c r="VWA29" s="449"/>
      <c r="VWC29" s="336"/>
      <c r="VWE29" s="449"/>
      <c r="VWG29" s="336"/>
      <c r="VWI29" s="449"/>
      <c r="VWK29" s="336"/>
      <c r="VWM29" s="449"/>
      <c r="VWO29" s="336"/>
      <c r="VWQ29" s="449"/>
      <c r="VWS29" s="336"/>
      <c r="VWU29" s="449"/>
      <c r="VWW29" s="336"/>
      <c r="VWY29" s="449"/>
      <c r="VXA29" s="336"/>
      <c r="VXC29" s="449"/>
      <c r="VXE29" s="336"/>
      <c r="VXG29" s="449"/>
      <c r="VXI29" s="336"/>
      <c r="VXK29" s="449"/>
      <c r="VXM29" s="336"/>
      <c r="VXO29" s="449"/>
      <c r="VXQ29" s="336"/>
      <c r="VXS29" s="449"/>
      <c r="VXU29" s="336"/>
      <c r="VXW29" s="449"/>
      <c r="VXY29" s="336"/>
      <c r="VYA29" s="449"/>
      <c r="VYC29" s="336"/>
      <c r="VYE29" s="449"/>
      <c r="VYG29" s="336"/>
      <c r="VYI29" s="449"/>
      <c r="VYK29" s="336"/>
      <c r="VYM29" s="449"/>
      <c r="VYO29" s="336"/>
      <c r="VYQ29" s="449"/>
      <c r="VYS29" s="336"/>
      <c r="VYU29" s="449"/>
      <c r="VYW29" s="336"/>
      <c r="VYY29" s="449"/>
      <c r="VZA29" s="336"/>
      <c r="VZC29" s="449"/>
      <c r="VZE29" s="336"/>
      <c r="VZG29" s="449"/>
      <c r="VZI29" s="336"/>
      <c r="VZK29" s="449"/>
      <c r="VZM29" s="336"/>
      <c r="VZO29" s="449"/>
      <c r="VZQ29" s="336"/>
      <c r="VZS29" s="449"/>
      <c r="VZU29" s="336"/>
      <c r="VZW29" s="449"/>
      <c r="VZY29" s="336"/>
      <c r="WAA29" s="449"/>
      <c r="WAC29" s="336"/>
      <c r="WAE29" s="449"/>
      <c r="WAG29" s="336"/>
      <c r="WAI29" s="449"/>
      <c r="WAK29" s="336"/>
      <c r="WAM29" s="449"/>
      <c r="WAO29" s="336"/>
      <c r="WAQ29" s="449"/>
      <c r="WAS29" s="336"/>
      <c r="WAU29" s="449"/>
      <c r="WAW29" s="336"/>
      <c r="WAY29" s="449"/>
      <c r="WBA29" s="336"/>
      <c r="WBC29" s="449"/>
      <c r="WBE29" s="336"/>
      <c r="WBG29" s="449"/>
      <c r="WBI29" s="336"/>
      <c r="WBK29" s="449"/>
      <c r="WBM29" s="336"/>
      <c r="WBO29" s="449"/>
      <c r="WBQ29" s="336"/>
      <c r="WBS29" s="449"/>
      <c r="WBU29" s="336"/>
      <c r="WBW29" s="449"/>
      <c r="WBY29" s="336"/>
      <c r="WCA29" s="449"/>
      <c r="WCC29" s="336"/>
      <c r="WCE29" s="449"/>
      <c r="WCG29" s="336"/>
      <c r="WCI29" s="449"/>
      <c r="WCK29" s="336"/>
      <c r="WCM29" s="449"/>
      <c r="WCO29" s="336"/>
      <c r="WCQ29" s="449"/>
      <c r="WCS29" s="336"/>
      <c r="WCU29" s="449"/>
      <c r="WCW29" s="336"/>
      <c r="WCY29" s="449"/>
      <c r="WDA29" s="336"/>
      <c r="WDC29" s="449"/>
      <c r="WDE29" s="336"/>
      <c r="WDG29" s="449"/>
      <c r="WDI29" s="336"/>
      <c r="WDK29" s="449"/>
      <c r="WDM29" s="336"/>
      <c r="WDO29" s="449"/>
      <c r="WDQ29" s="336"/>
      <c r="WDS29" s="449"/>
      <c r="WDU29" s="336"/>
      <c r="WDW29" s="449"/>
      <c r="WDY29" s="336"/>
      <c r="WEA29" s="449"/>
      <c r="WEC29" s="336"/>
      <c r="WEE29" s="449"/>
      <c r="WEG29" s="336"/>
      <c r="WEI29" s="449"/>
      <c r="WEK29" s="336"/>
      <c r="WEM29" s="449"/>
      <c r="WEO29" s="336"/>
      <c r="WEQ29" s="449"/>
      <c r="WES29" s="336"/>
      <c r="WEU29" s="449"/>
      <c r="WEW29" s="336"/>
      <c r="WEY29" s="449"/>
      <c r="WFA29" s="336"/>
      <c r="WFC29" s="449"/>
      <c r="WFE29" s="336"/>
      <c r="WFG29" s="449"/>
      <c r="WFI29" s="336"/>
      <c r="WFK29" s="449"/>
      <c r="WFM29" s="336"/>
      <c r="WFO29" s="449"/>
      <c r="WFQ29" s="336"/>
      <c r="WFS29" s="449"/>
      <c r="WFU29" s="336"/>
      <c r="WFW29" s="449"/>
      <c r="WFY29" s="336"/>
      <c r="WGA29" s="449"/>
      <c r="WGC29" s="336"/>
      <c r="WGE29" s="449"/>
      <c r="WGG29" s="336"/>
      <c r="WGI29" s="449"/>
      <c r="WGK29" s="336"/>
      <c r="WGM29" s="449"/>
      <c r="WGO29" s="336"/>
      <c r="WGQ29" s="449"/>
      <c r="WGS29" s="336"/>
      <c r="WGU29" s="449"/>
      <c r="WGW29" s="336"/>
      <c r="WGY29" s="449"/>
      <c r="WHA29" s="336"/>
      <c r="WHC29" s="449"/>
      <c r="WHE29" s="336"/>
      <c r="WHG29" s="449"/>
      <c r="WHI29" s="336"/>
      <c r="WHK29" s="449"/>
      <c r="WHM29" s="336"/>
      <c r="WHO29" s="449"/>
      <c r="WHQ29" s="336"/>
      <c r="WHS29" s="449"/>
      <c r="WHU29" s="336"/>
      <c r="WHW29" s="449"/>
      <c r="WHY29" s="336"/>
      <c r="WIA29" s="449"/>
      <c r="WIC29" s="336"/>
      <c r="WIE29" s="449"/>
      <c r="WIG29" s="336"/>
      <c r="WII29" s="449"/>
      <c r="WIK29" s="336"/>
      <c r="WIM29" s="449"/>
      <c r="WIO29" s="336"/>
      <c r="WIQ29" s="449"/>
      <c r="WIS29" s="336"/>
      <c r="WIU29" s="449"/>
      <c r="WIW29" s="336"/>
      <c r="WIY29" s="449"/>
      <c r="WJA29" s="336"/>
      <c r="WJC29" s="449"/>
      <c r="WJE29" s="336"/>
      <c r="WJG29" s="449"/>
      <c r="WJI29" s="336"/>
      <c r="WJK29" s="449"/>
      <c r="WJM29" s="336"/>
      <c r="WJO29" s="449"/>
      <c r="WJQ29" s="336"/>
      <c r="WJS29" s="449"/>
      <c r="WJU29" s="336"/>
      <c r="WJW29" s="449"/>
      <c r="WJY29" s="336"/>
      <c r="WKA29" s="449"/>
      <c r="WKC29" s="336"/>
      <c r="WKE29" s="449"/>
      <c r="WKG29" s="336"/>
      <c r="WKI29" s="449"/>
      <c r="WKK29" s="336"/>
      <c r="WKM29" s="449"/>
      <c r="WKO29" s="336"/>
      <c r="WKQ29" s="449"/>
      <c r="WKS29" s="336"/>
      <c r="WKU29" s="449"/>
      <c r="WKW29" s="336"/>
      <c r="WKY29" s="449"/>
      <c r="WLA29" s="336"/>
      <c r="WLC29" s="449"/>
      <c r="WLE29" s="336"/>
      <c r="WLG29" s="449"/>
      <c r="WLI29" s="336"/>
      <c r="WLK29" s="449"/>
      <c r="WLM29" s="336"/>
      <c r="WLO29" s="449"/>
      <c r="WLQ29" s="336"/>
      <c r="WLS29" s="449"/>
      <c r="WLU29" s="336"/>
      <c r="WLW29" s="449"/>
      <c r="WLY29" s="336"/>
      <c r="WMA29" s="449"/>
      <c r="WMC29" s="336"/>
      <c r="WME29" s="449"/>
      <c r="WMG29" s="336"/>
      <c r="WMI29" s="449"/>
      <c r="WMK29" s="336"/>
      <c r="WMM29" s="449"/>
      <c r="WMO29" s="336"/>
      <c r="WMQ29" s="449"/>
      <c r="WMS29" s="336"/>
      <c r="WMU29" s="449"/>
      <c r="WMW29" s="336"/>
      <c r="WMY29" s="449"/>
      <c r="WNA29" s="336"/>
      <c r="WNC29" s="449"/>
      <c r="WNE29" s="336"/>
      <c r="WNG29" s="449"/>
      <c r="WNI29" s="336"/>
      <c r="WNK29" s="449"/>
      <c r="WNM29" s="336"/>
      <c r="WNO29" s="449"/>
      <c r="WNQ29" s="336"/>
      <c r="WNS29" s="449"/>
      <c r="WNU29" s="336"/>
      <c r="WNW29" s="449"/>
      <c r="WNY29" s="336"/>
      <c r="WOA29" s="449"/>
      <c r="WOC29" s="336"/>
      <c r="WOE29" s="449"/>
      <c r="WOG29" s="336"/>
      <c r="WOI29" s="449"/>
      <c r="WOK29" s="336"/>
      <c r="WOM29" s="449"/>
      <c r="WOO29" s="336"/>
      <c r="WOQ29" s="449"/>
      <c r="WOS29" s="336"/>
      <c r="WOU29" s="449"/>
      <c r="WOW29" s="336"/>
      <c r="WOY29" s="449"/>
      <c r="WPA29" s="336"/>
      <c r="WPC29" s="449"/>
      <c r="WPE29" s="336"/>
      <c r="WPG29" s="449"/>
      <c r="WPI29" s="336"/>
      <c r="WPK29" s="449"/>
      <c r="WPM29" s="336"/>
      <c r="WPO29" s="449"/>
      <c r="WPQ29" s="336"/>
      <c r="WPS29" s="449"/>
      <c r="WPU29" s="336"/>
      <c r="WPW29" s="449"/>
      <c r="WPY29" s="336"/>
      <c r="WQA29" s="449"/>
      <c r="WQC29" s="336"/>
      <c r="WQE29" s="449"/>
      <c r="WQG29" s="336"/>
      <c r="WQI29" s="449"/>
      <c r="WQK29" s="336"/>
      <c r="WQM29" s="449"/>
      <c r="WQO29" s="336"/>
      <c r="WQQ29" s="449"/>
      <c r="WQS29" s="336"/>
      <c r="WQU29" s="449"/>
      <c r="WQW29" s="336"/>
      <c r="WQY29" s="449"/>
      <c r="WRA29" s="336"/>
      <c r="WRC29" s="449"/>
      <c r="WRE29" s="336"/>
      <c r="WRG29" s="449"/>
      <c r="WRI29" s="336"/>
      <c r="WRK29" s="449"/>
      <c r="WRM29" s="336"/>
      <c r="WRO29" s="449"/>
      <c r="WRQ29" s="336"/>
      <c r="WRS29" s="449"/>
      <c r="WRU29" s="336"/>
      <c r="WRW29" s="449"/>
      <c r="WRY29" s="336"/>
      <c r="WSA29" s="449"/>
      <c r="WSC29" s="336"/>
      <c r="WSE29" s="449"/>
      <c r="WSG29" s="336"/>
      <c r="WSI29" s="449"/>
      <c r="WSK29" s="336"/>
      <c r="WSM29" s="449"/>
      <c r="WSO29" s="336"/>
      <c r="WSQ29" s="449"/>
      <c r="WSS29" s="336"/>
      <c r="WSU29" s="449"/>
      <c r="WSW29" s="336"/>
      <c r="WSY29" s="449"/>
      <c r="WTA29" s="336"/>
      <c r="WTC29" s="449"/>
      <c r="WTE29" s="336"/>
      <c r="WTG29" s="449"/>
      <c r="WTI29" s="336"/>
      <c r="WTK29" s="449"/>
      <c r="WTM29" s="336"/>
      <c r="WTO29" s="449"/>
      <c r="WTQ29" s="336"/>
      <c r="WTS29" s="449"/>
      <c r="WTU29" s="336"/>
      <c r="WTW29" s="449"/>
      <c r="WTY29" s="336"/>
      <c r="WUA29" s="449"/>
      <c r="WUC29" s="336"/>
      <c r="WUE29" s="449"/>
      <c r="WUG29" s="336"/>
      <c r="WUI29" s="449"/>
      <c r="WUK29" s="336"/>
      <c r="WUM29" s="449"/>
      <c r="WUO29" s="336"/>
      <c r="WUQ29" s="449"/>
      <c r="WUS29" s="336"/>
      <c r="WUU29" s="449"/>
      <c r="WUW29" s="336"/>
      <c r="WUY29" s="449"/>
      <c r="WVA29" s="336"/>
      <c r="WVC29" s="449"/>
      <c r="WVE29" s="336"/>
      <c r="WVG29" s="449"/>
      <c r="WVI29" s="336"/>
      <c r="WVK29" s="449"/>
      <c r="WVM29" s="336"/>
      <c r="WVO29" s="449"/>
      <c r="WVQ29" s="336"/>
      <c r="WVS29" s="449"/>
      <c r="WVU29" s="336"/>
      <c r="WVW29" s="449"/>
      <c r="WVY29" s="336"/>
      <c r="WWA29" s="449"/>
      <c r="WWC29" s="336"/>
      <c r="WWE29" s="449"/>
      <c r="WWG29" s="336"/>
      <c r="WWI29" s="449"/>
      <c r="WWK29" s="336"/>
      <c r="WWM29" s="449"/>
      <c r="WWO29" s="336"/>
      <c r="WWQ29" s="449"/>
      <c r="WWS29" s="336"/>
      <c r="WWU29" s="449"/>
      <c r="WWW29" s="336"/>
      <c r="WWY29" s="449"/>
      <c r="WXA29" s="336"/>
      <c r="WXC29" s="449"/>
      <c r="WXE29" s="336"/>
      <c r="WXG29" s="449"/>
      <c r="WXI29" s="336"/>
      <c r="WXK29" s="449"/>
      <c r="WXM29" s="336"/>
      <c r="WXO29" s="449"/>
      <c r="WXQ29" s="336"/>
      <c r="WXS29" s="449"/>
      <c r="WXU29" s="336"/>
      <c r="WXW29" s="449"/>
      <c r="WXY29" s="336"/>
      <c r="WYA29" s="449"/>
      <c r="WYC29" s="336"/>
      <c r="WYE29" s="449"/>
      <c r="WYG29" s="336"/>
      <c r="WYI29" s="449"/>
      <c r="WYK29" s="336"/>
      <c r="WYM29" s="449"/>
      <c r="WYO29" s="336"/>
      <c r="WYQ29" s="449"/>
      <c r="WYS29" s="336"/>
      <c r="WYU29" s="449"/>
      <c r="WYW29" s="336"/>
      <c r="WYY29" s="449"/>
      <c r="WZA29" s="336"/>
      <c r="WZC29" s="449"/>
      <c r="WZE29" s="336"/>
      <c r="WZG29" s="449"/>
      <c r="WZI29" s="336"/>
      <c r="WZK29" s="449"/>
      <c r="WZM29" s="336"/>
      <c r="WZO29" s="449"/>
      <c r="WZQ29" s="336"/>
      <c r="WZS29" s="449"/>
      <c r="WZU29" s="336"/>
      <c r="WZW29" s="449"/>
      <c r="WZY29" s="336"/>
      <c r="XAA29" s="449"/>
      <c r="XAC29" s="336"/>
      <c r="XAE29" s="449"/>
      <c r="XAG29" s="336"/>
      <c r="XAI29" s="449"/>
      <c r="XAK29" s="336"/>
      <c r="XAM29" s="449"/>
      <c r="XAO29" s="336"/>
      <c r="XAQ29" s="449"/>
      <c r="XAS29" s="336"/>
      <c r="XAU29" s="449"/>
      <c r="XAW29" s="336"/>
      <c r="XAY29" s="449"/>
      <c r="XBA29" s="336"/>
      <c r="XBC29" s="449"/>
      <c r="XBE29" s="336"/>
      <c r="XBG29" s="449"/>
      <c r="XBI29" s="336"/>
      <c r="XBK29" s="449"/>
      <c r="XBM29" s="336"/>
      <c r="XBO29" s="449"/>
      <c r="XBQ29" s="336"/>
      <c r="XBS29" s="449"/>
      <c r="XBU29" s="336"/>
      <c r="XBW29" s="449"/>
      <c r="XBY29" s="336"/>
      <c r="XCA29" s="449"/>
      <c r="XCC29" s="336"/>
      <c r="XCE29" s="449"/>
      <c r="XCG29" s="336"/>
      <c r="XCI29" s="449"/>
      <c r="XCK29" s="336"/>
      <c r="XCM29" s="449"/>
      <c r="XCO29" s="336"/>
      <c r="XCQ29" s="449"/>
      <c r="XCS29" s="336"/>
      <c r="XCU29" s="449"/>
      <c r="XCW29" s="336"/>
      <c r="XCY29" s="449"/>
      <c r="XDA29" s="336"/>
      <c r="XDC29" s="449"/>
      <c r="XDE29" s="336"/>
      <c r="XDG29" s="449"/>
      <c r="XDI29" s="336"/>
      <c r="XDK29" s="449"/>
      <c r="XDM29" s="336"/>
      <c r="XDO29" s="449"/>
      <c r="XDQ29" s="336"/>
      <c r="XDS29" s="449"/>
      <c r="XDU29" s="336"/>
      <c r="XDW29" s="449"/>
      <c r="XDY29" s="336"/>
      <c r="XEA29" s="449"/>
      <c r="XEC29" s="336"/>
      <c r="XEE29" s="449"/>
      <c r="XEG29" s="336"/>
      <c r="XEI29" s="449"/>
      <c r="XEK29" s="336"/>
      <c r="XEM29" s="449"/>
      <c r="XEO29" s="336"/>
      <c r="XEQ29" s="449"/>
      <c r="XES29" s="336"/>
      <c r="XEU29" s="449"/>
      <c r="XEW29" s="336"/>
      <c r="XEY29" s="449"/>
      <c r="XFA29" s="336"/>
      <c r="XFC29" s="449"/>
    </row>
    <row r="30" spans="1:1023 1025:2047 2049:3071 3073:4095 4097:5119 5121:6143 6145:7167 7169:8191 8193:9215 9217:10239 10241:11263 11265:12287 12289:13311 13313:14335 14337:15359 15361:16383">
      <c r="A30" s="336"/>
      <c r="E30" s="336"/>
      <c r="G30" s="449"/>
      <c r="I30" s="336"/>
      <c r="K30" s="449"/>
      <c r="M30" s="336"/>
      <c r="O30" s="449"/>
      <c r="Q30" s="336"/>
      <c r="S30" s="449"/>
      <c r="U30" s="336"/>
      <c r="W30" s="449"/>
      <c r="Y30" s="336"/>
      <c r="AA30" s="449"/>
      <c r="AC30" s="336"/>
      <c r="AE30" s="449"/>
      <c r="AG30" s="336"/>
      <c r="AI30" s="449"/>
      <c r="AK30" s="336"/>
      <c r="AM30" s="449"/>
      <c r="AO30" s="336"/>
      <c r="AQ30" s="449"/>
      <c r="AS30" s="336"/>
      <c r="AU30" s="449"/>
      <c r="AW30" s="336"/>
      <c r="AY30" s="449"/>
      <c r="BA30" s="336"/>
      <c r="BC30" s="449"/>
      <c r="BE30" s="336"/>
      <c r="BG30" s="449"/>
      <c r="BI30" s="336"/>
      <c r="BK30" s="449"/>
      <c r="BM30" s="336"/>
      <c r="BO30" s="449"/>
      <c r="BQ30" s="336"/>
      <c r="BS30" s="449"/>
      <c r="BU30" s="336"/>
      <c r="BW30" s="449"/>
      <c r="BY30" s="336"/>
      <c r="CA30" s="449"/>
      <c r="CC30" s="336"/>
      <c r="CE30" s="449"/>
      <c r="CG30" s="336"/>
      <c r="CI30" s="449"/>
      <c r="CK30" s="336"/>
      <c r="CM30" s="449"/>
      <c r="CO30" s="336"/>
      <c r="CQ30" s="449"/>
      <c r="CS30" s="336"/>
      <c r="CU30" s="449"/>
      <c r="CW30" s="336"/>
      <c r="CY30" s="449"/>
      <c r="DA30" s="336"/>
      <c r="DC30" s="449"/>
      <c r="DE30" s="336"/>
      <c r="DG30" s="449"/>
      <c r="DI30" s="336"/>
      <c r="DK30" s="449"/>
      <c r="DM30" s="336"/>
      <c r="DO30" s="449"/>
      <c r="DQ30" s="336"/>
      <c r="DS30" s="449"/>
      <c r="DU30" s="336"/>
      <c r="DW30" s="449"/>
      <c r="DY30" s="336"/>
      <c r="EA30" s="449"/>
      <c r="EC30" s="336"/>
      <c r="EE30" s="449"/>
      <c r="EG30" s="336"/>
      <c r="EI30" s="449"/>
      <c r="EK30" s="336"/>
      <c r="EM30" s="449"/>
      <c r="EO30" s="336"/>
      <c r="EQ30" s="449"/>
      <c r="ES30" s="336"/>
      <c r="EU30" s="449"/>
      <c r="EW30" s="336"/>
      <c r="EY30" s="449"/>
      <c r="FA30" s="336"/>
      <c r="FC30" s="449"/>
      <c r="FE30" s="336"/>
      <c r="FG30" s="449"/>
      <c r="FI30" s="336"/>
      <c r="FK30" s="449"/>
      <c r="FM30" s="336"/>
      <c r="FO30" s="449"/>
      <c r="FQ30" s="336"/>
      <c r="FS30" s="449"/>
      <c r="FU30" s="336"/>
      <c r="FW30" s="449"/>
      <c r="FY30" s="336"/>
      <c r="GA30" s="449"/>
      <c r="GC30" s="336"/>
      <c r="GE30" s="449"/>
      <c r="GG30" s="336"/>
      <c r="GI30" s="449"/>
      <c r="GK30" s="336"/>
      <c r="GM30" s="449"/>
      <c r="GO30" s="336"/>
      <c r="GQ30" s="449"/>
      <c r="GS30" s="336"/>
      <c r="GU30" s="449"/>
      <c r="GW30" s="336"/>
      <c r="GY30" s="449"/>
      <c r="HA30" s="336"/>
      <c r="HC30" s="449"/>
      <c r="HE30" s="336"/>
      <c r="HG30" s="449"/>
      <c r="HI30" s="336"/>
      <c r="HK30" s="449"/>
      <c r="HM30" s="336"/>
      <c r="HO30" s="449"/>
      <c r="HQ30" s="336"/>
      <c r="HS30" s="449"/>
      <c r="HU30" s="336"/>
      <c r="HW30" s="449"/>
      <c r="HY30" s="336"/>
      <c r="IA30" s="449"/>
      <c r="IC30" s="336"/>
      <c r="IE30" s="449"/>
      <c r="IG30" s="336"/>
      <c r="II30" s="449"/>
      <c r="IK30" s="336"/>
      <c r="IM30" s="449"/>
      <c r="IO30" s="336"/>
      <c r="IQ30" s="449"/>
      <c r="IS30" s="336"/>
      <c r="IU30" s="449"/>
      <c r="IW30" s="336"/>
      <c r="IY30" s="449"/>
      <c r="JA30" s="336"/>
      <c r="JC30" s="449"/>
      <c r="JE30" s="336"/>
      <c r="JG30" s="449"/>
      <c r="JI30" s="336"/>
      <c r="JK30" s="449"/>
      <c r="JM30" s="336"/>
      <c r="JO30" s="449"/>
      <c r="JQ30" s="336"/>
      <c r="JS30" s="449"/>
      <c r="JU30" s="336"/>
      <c r="JW30" s="449"/>
      <c r="JY30" s="336"/>
      <c r="KA30" s="449"/>
      <c r="KC30" s="336"/>
      <c r="KE30" s="449"/>
      <c r="KG30" s="336"/>
      <c r="KI30" s="449"/>
      <c r="KK30" s="336"/>
      <c r="KM30" s="449"/>
      <c r="KO30" s="336"/>
      <c r="KQ30" s="449"/>
      <c r="KS30" s="336"/>
      <c r="KU30" s="449"/>
      <c r="KW30" s="336"/>
      <c r="KY30" s="449"/>
      <c r="LA30" s="336"/>
      <c r="LC30" s="449"/>
      <c r="LE30" s="336"/>
      <c r="LG30" s="449"/>
      <c r="LI30" s="336"/>
      <c r="LK30" s="449"/>
      <c r="LM30" s="336"/>
      <c r="LO30" s="449"/>
      <c r="LQ30" s="336"/>
      <c r="LS30" s="449"/>
      <c r="LU30" s="336"/>
      <c r="LW30" s="449"/>
      <c r="LY30" s="336"/>
      <c r="MA30" s="449"/>
      <c r="MC30" s="336"/>
      <c r="ME30" s="449"/>
      <c r="MG30" s="336"/>
      <c r="MI30" s="449"/>
      <c r="MK30" s="336"/>
      <c r="MM30" s="449"/>
      <c r="MO30" s="336"/>
      <c r="MQ30" s="449"/>
      <c r="MS30" s="336"/>
      <c r="MU30" s="449"/>
      <c r="MW30" s="336"/>
      <c r="MY30" s="449"/>
      <c r="NA30" s="336"/>
      <c r="NC30" s="449"/>
      <c r="NE30" s="336"/>
      <c r="NG30" s="449"/>
      <c r="NI30" s="336"/>
      <c r="NK30" s="449"/>
      <c r="NM30" s="336"/>
      <c r="NO30" s="449"/>
      <c r="NQ30" s="336"/>
      <c r="NS30" s="449"/>
      <c r="NU30" s="336"/>
      <c r="NW30" s="449"/>
      <c r="NY30" s="336"/>
      <c r="OA30" s="449"/>
      <c r="OC30" s="336"/>
      <c r="OE30" s="449"/>
      <c r="OG30" s="336"/>
      <c r="OI30" s="449"/>
      <c r="OK30" s="336"/>
      <c r="OM30" s="449"/>
      <c r="OO30" s="336"/>
      <c r="OQ30" s="449"/>
      <c r="OS30" s="336"/>
      <c r="OU30" s="449"/>
      <c r="OW30" s="336"/>
      <c r="OY30" s="449"/>
      <c r="PA30" s="336"/>
      <c r="PC30" s="449"/>
      <c r="PE30" s="336"/>
      <c r="PG30" s="449"/>
      <c r="PI30" s="336"/>
      <c r="PK30" s="449"/>
      <c r="PM30" s="336"/>
      <c r="PO30" s="449"/>
      <c r="PQ30" s="336"/>
      <c r="PS30" s="449"/>
      <c r="PU30" s="336"/>
      <c r="PW30" s="449"/>
      <c r="PY30" s="336"/>
      <c r="QA30" s="449"/>
      <c r="QC30" s="336"/>
      <c r="QE30" s="449"/>
      <c r="QG30" s="336"/>
      <c r="QI30" s="449"/>
      <c r="QK30" s="336"/>
      <c r="QM30" s="449"/>
      <c r="QO30" s="336"/>
      <c r="QQ30" s="449"/>
      <c r="QS30" s="336"/>
      <c r="QU30" s="449"/>
      <c r="QW30" s="336"/>
      <c r="QY30" s="449"/>
      <c r="RA30" s="336"/>
      <c r="RC30" s="449"/>
      <c r="RE30" s="336"/>
      <c r="RG30" s="449"/>
      <c r="RI30" s="336"/>
      <c r="RK30" s="449"/>
      <c r="RM30" s="336"/>
      <c r="RO30" s="449"/>
      <c r="RQ30" s="336"/>
      <c r="RS30" s="449"/>
      <c r="RU30" s="336"/>
      <c r="RW30" s="449"/>
      <c r="RY30" s="336"/>
      <c r="SA30" s="449"/>
      <c r="SC30" s="336"/>
      <c r="SE30" s="449"/>
      <c r="SG30" s="336"/>
      <c r="SI30" s="449"/>
      <c r="SK30" s="336"/>
      <c r="SM30" s="449"/>
      <c r="SO30" s="336"/>
      <c r="SQ30" s="449"/>
      <c r="SS30" s="336"/>
      <c r="SU30" s="449"/>
      <c r="SW30" s="336"/>
      <c r="SY30" s="449"/>
      <c r="TA30" s="336"/>
      <c r="TC30" s="449"/>
      <c r="TE30" s="336"/>
      <c r="TG30" s="449"/>
      <c r="TI30" s="336"/>
      <c r="TK30" s="449"/>
      <c r="TM30" s="336"/>
      <c r="TO30" s="449"/>
      <c r="TQ30" s="336"/>
      <c r="TS30" s="449"/>
      <c r="TU30" s="336"/>
      <c r="TW30" s="449"/>
      <c r="TY30" s="336"/>
      <c r="UA30" s="449"/>
      <c r="UC30" s="336"/>
      <c r="UE30" s="449"/>
      <c r="UG30" s="336"/>
      <c r="UI30" s="449"/>
      <c r="UK30" s="336"/>
      <c r="UM30" s="449"/>
      <c r="UO30" s="336"/>
      <c r="UQ30" s="449"/>
      <c r="US30" s="336"/>
      <c r="UU30" s="449"/>
      <c r="UW30" s="336"/>
      <c r="UY30" s="449"/>
      <c r="VA30" s="336"/>
      <c r="VC30" s="449"/>
      <c r="VE30" s="336"/>
      <c r="VG30" s="449"/>
      <c r="VI30" s="336"/>
      <c r="VK30" s="449"/>
      <c r="VM30" s="336"/>
      <c r="VO30" s="449"/>
      <c r="VQ30" s="336"/>
      <c r="VS30" s="449"/>
      <c r="VU30" s="336"/>
      <c r="VW30" s="449"/>
      <c r="VY30" s="336"/>
      <c r="WA30" s="449"/>
      <c r="WC30" s="336"/>
      <c r="WE30" s="449"/>
      <c r="WG30" s="336"/>
      <c r="WI30" s="449"/>
      <c r="WK30" s="336"/>
      <c r="WM30" s="449"/>
      <c r="WO30" s="336"/>
      <c r="WQ30" s="449"/>
      <c r="WS30" s="336"/>
      <c r="WU30" s="449"/>
      <c r="WW30" s="336"/>
      <c r="WY30" s="449"/>
      <c r="XA30" s="336"/>
      <c r="XC30" s="449"/>
      <c r="XE30" s="336"/>
      <c r="XG30" s="449"/>
      <c r="XI30" s="336"/>
      <c r="XK30" s="449"/>
      <c r="XM30" s="336"/>
      <c r="XO30" s="449"/>
      <c r="XQ30" s="336"/>
      <c r="XS30" s="449"/>
      <c r="XU30" s="336"/>
      <c r="XW30" s="449"/>
      <c r="XY30" s="336"/>
      <c r="YA30" s="449"/>
      <c r="YC30" s="336"/>
      <c r="YE30" s="449"/>
      <c r="YG30" s="336"/>
      <c r="YI30" s="449"/>
      <c r="YK30" s="336"/>
      <c r="YM30" s="449"/>
      <c r="YO30" s="336"/>
      <c r="YQ30" s="449"/>
      <c r="YS30" s="336"/>
      <c r="YU30" s="449"/>
      <c r="YW30" s="336"/>
      <c r="YY30" s="449"/>
      <c r="ZA30" s="336"/>
      <c r="ZC30" s="449"/>
      <c r="ZE30" s="336"/>
      <c r="ZG30" s="449"/>
      <c r="ZI30" s="336"/>
      <c r="ZK30" s="449"/>
      <c r="ZM30" s="336"/>
      <c r="ZO30" s="449"/>
      <c r="ZQ30" s="336"/>
      <c r="ZS30" s="449"/>
      <c r="ZU30" s="336"/>
      <c r="ZW30" s="449"/>
      <c r="ZY30" s="336"/>
      <c r="AAA30" s="449"/>
      <c r="AAC30" s="336"/>
      <c r="AAE30" s="449"/>
      <c r="AAG30" s="336"/>
      <c r="AAI30" s="449"/>
      <c r="AAK30" s="336"/>
      <c r="AAM30" s="449"/>
      <c r="AAO30" s="336"/>
      <c r="AAQ30" s="449"/>
      <c r="AAS30" s="336"/>
      <c r="AAU30" s="449"/>
      <c r="AAW30" s="336"/>
      <c r="AAY30" s="449"/>
      <c r="ABA30" s="336"/>
      <c r="ABC30" s="449"/>
      <c r="ABE30" s="336"/>
      <c r="ABG30" s="449"/>
      <c r="ABI30" s="336"/>
      <c r="ABK30" s="449"/>
      <c r="ABM30" s="336"/>
      <c r="ABO30" s="449"/>
      <c r="ABQ30" s="336"/>
      <c r="ABS30" s="449"/>
      <c r="ABU30" s="336"/>
      <c r="ABW30" s="449"/>
      <c r="ABY30" s="336"/>
      <c r="ACA30" s="449"/>
      <c r="ACC30" s="336"/>
      <c r="ACE30" s="449"/>
      <c r="ACG30" s="336"/>
      <c r="ACI30" s="449"/>
      <c r="ACK30" s="336"/>
      <c r="ACM30" s="449"/>
      <c r="ACO30" s="336"/>
      <c r="ACQ30" s="449"/>
      <c r="ACS30" s="336"/>
      <c r="ACU30" s="449"/>
      <c r="ACW30" s="336"/>
      <c r="ACY30" s="449"/>
      <c r="ADA30" s="336"/>
      <c r="ADC30" s="449"/>
      <c r="ADE30" s="336"/>
      <c r="ADG30" s="449"/>
      <c r="ADI30" s="336"/>
      <c r="ADK30" s="449"/>
      <c r="ADM30" s="336"/>
      <c r="ADO30" s="449"/>
      <c r="ADQ30" s="336"/>
      <c r="ADS30" s="449"/>
      <c r="ADU30" s="336"/>
      <c r="ADW30" s="449"/>
      <c r="ADY30" s="336"/>
      <c r="AEA30" s="449"/>
      <c r="AEC30" s="336"/>
      <c r="AEE30" s="449"/>
      <c r="AEG30" s="336"/>
      <c r="AEI30" s="449"/>
      <c r="AEK30" s="336"/>
      <c r="AEM30" s="449"/>
      <c r="AEO30" s="336"/>
      <c r="AEQ30" s="449"/>
      <c r="AES30" s="336"/>
      <c r="AEU30" s="449"/>
      <c r="AEW30" s="336"/>
      <c r="AEY30" s="449"/>
      <c r="AFA30" s="336"/>
      <c r="AFC30" s="449"/>
      <c r="AFE30" s="336"/>
      <c r="AFG30" s="449"/>
      <c r="AFI30" s="336"/>
      <c r="AFK30" s="449"/>
      <c r="AFM30" s="336"/>
      <c r="AFO30" s="449"/>
      <c r="AFQ30" s="336"/>
      <c r="AFS30" s="449"/>
      <c r="AFU30" s="336"/>
      <c r="AFW30" s="449"/>
      <c r="AFY30" s="336"/>
      <c r="AGA30" s="449"/>
      <c r="AGC30" s="336"/>
      <c r="AGE30" s="449"/>
      <c r="AGG30" s="336"/>
      <c r="AGI30" s="449"/>
      <c r="AGK30" s="336"/>
      <c r="AGM30" s="449"/>
      <c r="AGO30" s="336"/>
      <c r="AGQ30" s="449"/>
      <c r="AGS30" s="336"/>
      <c r="AGU30" s="449"/>
      <c r="AGW30" s="336"/>
      <c r="AGY30" s="449"/>
      <c r="AHA30" s="336"/>
      <c r="AHC30" s="449"/>
      <c r="AHE30" s="336"/>
      <c r="AHG30" s="449"/>
      <c r="AHI30" s="336"/>
      <c r="AHK30" s="449"/>
      <c r="AHM30" s="336"/>
      <c r="AHO30" s="449"/>
      <c r="AHQ30" s="336"/>
      <c r="AHS30" s="449"/>
      <c r="AHU30" s="336"/>
      <c r="AHW30" s="449"/>
      <c r="AHY30" s="336"/>
      <c r="AIA30" s="449"/>
      <c r="AIC30" s="336"/>
      <c r="AIE30" s="449"/>
      <c r="AIG30" s="336"/>
      <c r="AII30" s="449"/>
      <c r="AIK30" s="336"/>
      <c r="AIM30" s="449"/>
      <c r="AIO30" s="336"/>
      <c r="AIQ30" s="449"/>
      <c r="AIS30" s="336"/>
      <c r="AIU30" s="449"/>
      <c r="AIW30" s="336"/>
      <c r="AIY30" s="449"/>
      <c r="AJA30" s="336"/>
      <c r="AJC30" s="449"/>
      <c r="AJE30" s="336"/>
      <c r="AJG30" s="449"/>
      <c r="AJI30" s="336"/>
      <c r="AJK30" s="449"/>
      <c r="AJM30" s="336"/>
      <c r="AJO30" s="449"/>
      <c r="AJQ30" s="336"/>
      <c r="AJS30" s="449"/>
      <c r="AJU30" s="336"/>
      <c r="AJW30" s="449"/>
      <c r="AJY30" s="336"/>
      <c r="AKA30" s="449"/>
      <c r="AKC30" s="336"/>
      <c r="AKE30" s="449"/>
      <c r="AKG30" s="336"/>
      <c r="AKI30" s="449"/>
      <c r="AKK30" s="336"/>
      <c r="AKM30" s="449"/>
      <c r="AKO30" s="336"/>
      <c r="AKQ30" s="449"/>
      <c r="AKS30" s="336"/>
      <c r="AKU30" s="449"/>
      <c r="AKW30" s="336"/>
      <c r="AKY30" s="449"/>
      <c r="ALA30" s="336"/>
      <c r="ALC30" s="449"/>
      <c r="ALE30" s="336"/>
      <c r="ALG30" s="449"/>
      <c r="ALI30" s="336"/>
      <c r="ALK30" s="449"/>
      <c r="ALM30" s="336"/>
      <c r="ALO30" s="449"/>
      <c r="ALQ30" s="336"/>
      <c r="ALS30" s="449"/>
      <c r="ALU30" s="336"/>
      <c r="ALW30" s="449"/>
      <c r="ALY30" s="336"/>
      <c r="AMA30" s="449"/>
      <c r="AMC30" s="336"/>
      <c r="AME30" s="449"/>
      <c r="AMG30" s="336"/>
      <c r="AMI30" s="449"/>
      <c r="AMK30" s="336"/>
      <c r="AMM30" s="449"/>
      <c r="AMO30" s="336"/>
      <c r="AMQ30" s="449"/>
      <c r="AMS30" s="336"/>
      <c r="AMU30" s="449"/>
      <c r="AMW30" s="336"/>
      <c r="AMY30" s="449"/>
      <c r="ANA30" s="336"/>
      <c r="ANC30" s="449"/>
      <c r="ANE30" s="336"/>
      <c r="ANG30" s="449"/>
      <c r="ANI30" s="336"/>
      <c r="ANK30" s="449"/>
      <c r="ANM30" s="336"/>
      <c r="ANO30" s="449"/>
      <c r="ANQ30" s="336"/>
      <c r="ANS30" s="449"/>
      <c r="ANU30" s="336"/>
      <c r="ANW30" s="449"/>
      <c r="ANY30" s="336"/>
      <c r="AOA30" s="449"/>
      <c r="AOC30" s="336"/>
      <c r="AOE30" s="449"/>
      <c r="AOG30" s="336"/>
      <c r="AOI30" s="449"/>
      <c r="AOK30" s="336"/>
      <c r="AOM30" s="449"/>
      <c r="AOO30" s="336"/>
      <c r="AOQ30" s="449"/>
      <c r="AOS30" s="336"/>
      <c r="AOU30" s="449"/>
      <c r="AOW30" s="336"/>
      <c r="AOY30" s="449"/>
      <c r="APA30" s="336"/>
      <c r="APC30" s="449"/>
      <c r="APE30" s="336"/>
      <c r="APG30" s="449"/>
      <c r="API30" s="336"/>
      <c r="APK30" s="449"/>
      <c r="APM30" s="336"/>
      <c r="APO30" s="449"/>
      <c r="APQ30" s="336"/>
      <c r="APS30" s="449"/>
      <c r="APU30" s="336"/>
      <c r="APW30" s="449"/>
      <c r="APY30" s="336"/>
      <c r="AQA30" s="449"/>
      <c r="AQC30" s="336"/>
      <c r="AQE30" s="449"/>
      <c r="AQG30" s="336"/>
      <c r="AQI30" s="449"/>
      <c r="AQK30" s="336"/>
      <c r="AQM30" s="449"/>
      <c r="AQO30" s="336"/>
      <c r="AQQ30" s="449"/>
      <c r="AQS30" s="336"/>
      <c r="AQU30" s="449"/>
      <c r="AQW30" s="336"/>
      <c r="AQY30" s="449"/>
      <c r="ARA30" s="336"/>
      <c r="ARC30" s="449"/>
      <c r="ARE30" s="336"/>
      <c r="ARG30" s="449"/>
      <c r="ARI30" s="336"/>
      <c r="ARK30" s="449"/>
      <c r="ARM30" s="336"/>
      <c r="ARO30" s="449"/>
      <c r="ARQ30" s="336"/>
      <c r="ARS30" s="449"/>
      <c r="ARU30" s="336"/>
      <c r="ARW30" s="449"/>
      <c r="ARY30" s="336"/>
      <c r="ASA30" s="449"/>
      <c r="ASC30" s="336"/>
      <c r="ASE30" s="449"/>
      <c r="ASG30" s="336"/>
      <c r="ASI30" s="449"/>
      <c r="ASK30" s="336"/>
      <c r="ASM30" s="449"/>
      <c r="ASO30" s="336"/>
      <c r="ASQ30" s="449"/>
      <c r="ASS30" s="336"/>
      <c r="ASU30" s="449"/>
      <c r="ASW30" s="336"/>
      <c r="ASY30" s="449"/>
      <c r="ATA30" s="336"/>
      <c r="ATC30" s="449"/>
      <c r="ATE30" s="336"/>
      <c r="ATG30" s="449"/>
      <c r="ATI30" s="336"/>
      <c r="ATK30" s="449"/>
      <c r="ATM30" s="336"/>
      <c r="ATO30" s="449"/>
      <c r="ATQ30" s="336"/>
      <c r="ATS30" s="449"/>
      <c r="ATU30" s="336"/>
      <c r="ATW30" s="449"/>
      <c r="ATY30" s="336"/>
      <c r="AUA30" s="449"/>
      <c r="AUC30" s="336"/>
      <c r="AUE30" s="449"/>
      <c r="AUG30" s="336"/>
      <c r="AUI30" s="449"/>
      <c r="AUK30" s="336"/>
      <c r="AUM30" s="449"/>
      <c r="AUO30" s="336"/>
      <c r="AUQ30" s="449"/>
      <c r="AUS30" s="336"/>
      <c r="AUU30" s="449"/>
      <c r="AUW30" s="336"/>
      <c r="AUY30" s="449"/>
      <c r="AVA30" s="336"/>
      <c r="AVC30" s="449"/>
      <c r="AVE30" s="336"/>
      <c r="AVG30" s="449"/>
      <c r="AVI30" s="336"/>
      <c r="AVK30" s="449"/>
      <c r="AVM30" s="336"/>
      <c r="AVO30" s="449"/>
      <c r="AVQ30" s="336"/>
      <c r="AVS30" s="449"/>
      <c r="AVU30" s="336"/>
      <c r="AVW30" s="449"/>
      <c r="AVY30" s="336"/>
      <c r="AWA30" s="449"/>
      <c r="AWC30" s="336"/>
      <c r="AWE30" s="449"/>
      <c r="AWG30" s="336"/>
      <c r="AWI30" s="449"/>
      <c r="AWK30" s="336"/>
      <c r="AWM30" s="449"/>
      <c r="AWO30" s="336"/>
      <c r="AWQ30" s="449"/>
      <c r="AWS30" s="336"/>
      <c r="AWU30" s="449"/>
      <c r="AWW30" s="336"/>
      <c r="AWY30" s="449"/>
      <c r="AXA30" s="336"/>
      <c r="AXC30" s="449"/>
      <c r="AXE30" s="336"/>
      <c r="AXG30" s="449"/>
      <c r="AXI30" s="336"/>
      <c r="AXK30" s="449"/>
      <c r="AXM30" s="336"/>
      <c r="AXO30" s="449"/>
      <c r="AXQ30" s="336"/>
      <c r="AXS30" s="449"/>
      <c r="AXU30" s="336"/>
      <c r="AXW30" s="449"/>
      <c r="AXY30" s="336"/>
      <c r="AYA30" s="449"/>
      <c r="AYC30" s="336"/>
      <c r="AYE30" s="449"/>
      <c r="AYG30" s="336"/>
      <c r="AYI30" s="449"/>
      <c r="AYK30" s="336"/>
      <c r="AYM30" s="449"/>
      <c r="AYO30" s="336"/>
      <c r="AYQ30" s="449"/>
      <c r="AYS30" s="336"/>
      <c r="AYU30" s="449"/>
      <c r="AYW30" s="336"/>
      <c r="AYY30" s="449"/>
      <c r="AZA30" s="336"/>
      <c r="AZC30" s="449"/>
      <c r="AZE30" s="336"/>
      <c r="AZG30" s="449"/>
      <c r="AZI30" s="336"/>
      <c r="AZK30" s="449"/>
      <c r="AZM30" s="336"/>
      <c r="AZO30" s="449"/>
      <c r="AZQ30" s="336"/>
      <c r="AZS30" s="449"/>
      <c r="AZU30" s="336"/>
      <c r="AZW30" s="449"/>
      <c r="AZY30" s="336"/>
      <c r="BAA30" s="449"/>
      <c r="BAC30" s="336"/>
      <c r="BAE30" s="449"/>
      <c r="BAG30" s="336"/>
      <c r="BAI30" s="449"/>
      <c r="BAK30" s="336"/>
      <c r="BAM30" s="449"/>
      <c r="BAO30" s="336"/>
      <c r="BAQ30" s="449"/>
      <c r="BAS30" s="336"/>
      <c r="BAU30" s="449"/>
      <c r="BAW30" s="336"/>
      <c r="BAY30" s="449"/>
      <c r="BBA30" s="336"/>
      <c r="BBC30" s="449"/>
      <c r="BBE30" s="336"/>
      <c r="BBG30" s="449"/>
      <c r="BBI30" s="336"/>
      <c r="BBK30" s="449"/>
      <c r="BBM30" s="336"/>
      <c r="BBO30" s="449"/>
      <c r="BBQ30" s="336"/>
      <c r="BBS30" s="449"/>
      <c r="BBU30" s="336"/>
      <c r="BBW30" s="449"/>
      <c r="BBY30" s="336"/>
      <c r="BCA30" s="449"/>
      <c r="BCC30" s="336"/>
      <c r="BCE30" s="449"/>
      <c r="BCG30" s="336"/>
      <c r="BCI30" s="449"/>
      <c r="BCK30" s="336"/>
      <c r="BCM30" s="449"/>
      <c r="BCO30" s="336"/>
      <c r="BCQ30" s="449"/>
      <c r="BCS30" s="336"/>
      <c r="BCU30" s="449"/>
      <c r="BCW30" s="336"/>
      <c r="BCY30" s="449"/>
      <c r="BDA30" s="336"/>
      <c r="BDC30" s="449"/>
      <c r="BDE30" s="336"/>
      <c r="BDG30" s="449"/>
      <c r="BDI30" s="336"/>
      <c r="BDK30" s="449"/>
      <c r="BDM30" s="336"/>
      <c r="BDO30" s="449"/>
      <c r="BDQ30" s="336"/>
      <c r="BDS30" s="449"/>
      <c r="BDU30" s="336"/>
      <c r="BDW30" s="449"/>
      <c r="BDY30" s="336"/>
      <c r="BEA30" s="449"/>
      <c r="BEC30" s="336"/>
      <c r="BEE30" s="449"/>
      <c r="BEG30" s="336"/>
      <c r="BEI30" s="449"/>
      <c r="BEK30" s="336"/>
      <c r="BEM30" s="449"/>
      <c r="BEO30" s="336"/>
      <c r="BEQ30" s="449"/>
      <c r="BES30" s="336"/>
      <c r="BEU30" s="449"/>
      <c r="BEW30" s="336"/>
      <c r="BEY30" s="449"/>
      <c r="BFA30" s="336"/>
      <c r="BFC30" s="449"/>
      <c r="BFE30" s="336"/>
      <c r="BFG30" s="449"/>
      <c r="BFI30" s="336"/>
      <c r="BFK30" s="449"/>
      <c r="BFM30" s="336"/>
      <c r="BFO30" s="449"/>
      <c r="BFQ30" s="336"/>
      <c r="BFS30" s="449"/>
      <c r="BFU30" s="336"/>
      <c r="BFW30" s="449"/>
      <c r="BFY30" s="336"/>
      <c r="BGA30" s="449"/>
      <c r="BGC30" s="336"/>
      <c r="BGE30" s="449"/>
      <c r="BGG30" s="336"/>
      <c r="BGI30" s="449"/>
      <c r="BGK30" s="336"/>
      <c r="BGM30" s="449"/>
      <c r="BGO30" s="336"/>
      <c r="BGQ30" s="449"/>
      <c r="BGS30" s="336"/>
      <c r="BGU30" s="449"/>
      <c r="BGW30" s="336"/>
      <c r="BGY30" s="449"/>
      <c r="BHA30" s="336"/>
      <c r="BHC30" s="449"/>
      <c r="BHE30" s="336"/>
      <c r="BHG30" s="449"/>
      <c r="BHI30" s="336"/>
      <c r="BHK30" s="449"/>
      <c r="BHM30" s="336"/>
      <c r="BHO30" s="449"/>
      <c r="BHQ30" s="336"/>
      <c r="BHS30" s="449"/>
      <c r="BHU30" s="336"/>
      <c r="BHW30" s="449"/>
      <c r="BHY30" s="336"/>
      <c r="BIA30" s="449"/>
      <c r="BIC30" s="336"/>
      <c r="BIE30" s="449"/>
      <c r="BIG30" s="336"/>
      <c r="BII30" s="449"/>
      <c r="BIK30" s="336"/>
      <c r="BIM30" s="449"/>
      <c r="BIO30" s="336"/>
      <c r="BIQ30" s="449"/>
      <c r="BIS30" s="336"/>
      <c r="BIU30" s="449"/>
      <c r="BIW30" s="336"/>
      <c r="BIY30" s="449"/>
      <c r="BJA30" s="336"/>
      <c r="BJC30" s="449"/>
      <c r="BJE30" s="336"/>
      <c r="BJG30" s="449"/>
      <c r="BJI30" s="336"/>
      <c r="BJK30" s="449"/>
      <c r="BJM30" s="336"/>
      <c r="BJO30" s="449"/>
      <c r="BJQ30" s="336"/>
      <c r="BJS30" s="449"/>
      <c r="BJU30" s="336"/>
      <c r="BJW30" s="449"/>
      <c r="BJY30" s="336"/>
      <c r="BKA30" s="449"/>
      <c r="BKC30" s="336"/>
      <c r="BKE30" s="449"/>
      <c r="BKG30" s="336"/>
      <c r="BKI30" s="449"/>
      <c r="BKK30" s="336"/>
      <c r="BKM30" s="449"/>
      <c r="BKO30" s="336"/>
      <c r="BKQ30" s="449"/>
      <c r="BKS30" s="336"/>
      <c r="BKU30" s="449"/>
      <c r="BKW30" s="336"/>
      <c r="BKY30" s="449"/>
      <c r="BLA30" s="336"/>
      <c r="BLC30" s="449"/>
      <c r="BLE30" s="336"/>
      <c r="BLG30" s="449"/>
      <c r="BLI30" s="336"/>
      <c r="BLK30" s="449"/>
      <c r="BLM30" s="336"/>
      <c r="BLO30" s="449"/>
      <c r="BLQ30" s="336"/>
      <c r="BLS30" s="449"/>
      <c r="BLU30" s="336"/>
      <c r="BLW30" s="449"/>
      <c r="BLY30" s="336"/>
      <c r="BMA30" s="449"/>
      <c r="BMC30" s="336"/>
      <c r="BME30" s="449"/>
      <c r="BMG30" s="336"/>
      <c r="BMI30" s="449"/>
      <c r="BMK30" s="336"/>
      <c r="BMM30" s="449"/>
      <c r="BMO30" s="336"/>
      <c r="BMQ30" s="449"/>
      <c r="BMS30" s="336"/>
      <c r="BMU30" s="449"/>
      <c r="BMW30" s="336"/>
      <c r="BMY30" s="449"/>
      <c r="BNA30" s="336"/>
      <c r="BNC30" s="449"/>
      <c r="BNE30" s="336"/>
      <c r="BNG30" s="449"/>
      <c r="BNI30" s="336"/>
      <c r="BNK30" s="449"/>
      <c r="BNM30" s="336"/>
      <c r="BNO30" s="449"/>
      <c r="BNQ30" s="336"/>
      <c r="BNS30" s="449"/>
      <c r="BNU30" s="336"/>
      <c r="BNW30" s="449"/>
      <c r="BNY30" s="336"/>
      <c r="BOA30" s="449"/>
      <c r="BOC30" s="336"/>
      <c r="BOE30" s="449"/>
      <c r="BOG30" s="336"/>
      <c r="BOI30" s="449"/>
      <c r="BOK30" s="336"/>
      <c r="BOM30" s="449"/>
      <c r="BOO30" s="336"/>
      <c r="BOQ30" s="449"/>
      <c r="BOS30" s="336"/>
      <c r="BOU30" s="449"/>
      <c r="BOW30" s="336"/>
      <c r="BOY30" s="449"/>
      <c r="BPA30" s="336"/>
      <c r="BPC30" s="449"/>
      <c r="BPE30" s="336"/>
      <c r="BPG30" s="449"/>
      <c r="BPI30" s="336"/>
      <c r="BPK30" s="449"/>
      <c r="BPM30" s="336"/>
      <c r="BPO30" s="449"/>
      <c r="BPQ30" s="336"/>
      <c r="BPS30" s="449"/>
      <c r="BPU30" s="336"/>
      <c r="BPW30" s="449"/>
      <c r="BPY30" s="336"/>
      <c r="BQA30" s="449"/>
      <c r="BQC30" s="336"/>
      <c r="BQE30" s="449"/>
      <c r="BQG30" s="336"/>
      <c r="BQI30" s="449"/>
      <c r="BQK30" s="336"/>
      <c r="BQM30" s="449"/>
      <c r="BQO30" s="336"/>
      <c r="BQQ30" s="449"/>
      <c r="BQS30" s="336"/>
      <c r="BQU30" s="449"/>
      <c r="BQW30" s="336"/>
      <c r="BQY30" s="449"/>
      <c r="BRA30" s="336"/>
      <c r="BRC30" s="449"/>
      <c r="BRE30" s="336"/>
      <c r="BRG30" s="449"/>
      <c r="BRI30" s="336"/>
      <c r="BRK30" s="449"/>
      <c r="BRM30" s="336"/>
      <c r="BRO30" s="449"/>
      <c r="BRQ30" s="336"/>
      <c r="BRS30" s="449"/>
      <c r="BRU30" s="336"/>
      <c r="BRW30" s="449"/>
      <c r="BRY30" s="336"/>
      <c r="BSA30" s="449"/>
      <c r="BSC30" s="336"/>
      <c r="BSE30" s="449"/>
      <c r="BSG30" s="336"/>
      <c r="BSI30" s="449"/>
      <c r="BSK30" s="336"/>
      <c r="BSM30" s="449"/>
      <c r="BSO30" s="336"/>
      <c r="BSQ30" s="449"/>
      <c r="BSS30" s="336"/>
      <c r="BSU30" s="449"/>
      <c r="BSW30" s="336"/>
      <c r="BSY30" s="449"/>
      <c r="BTA30" s="336"/>
      <c r="BTC30" s="449"/>
      <c r="BTE30" s="336"/>
      <c r="BTG30" s="449"/>
      <c r="BTI30" s="336"/>
      <c r="BTK30" s="449"/>
      <c r="BTM30" s="336"/>
      <c r="BTO30" s="449"/>
      <c r="BTQ30" s="336"/>
      <c r="BTS30" s="449"/>
      <c r="BTU30" s="336"/>
      <c r="BTW30" s="449"/>
      <c r="BTY30" s="336"/>
      <c r="BUA30" s="449"/>
      <c r="BUC30" s="336"/>
      <c r="BUE30" s="449"/>
      <c r="BUG30" s="336"/>
      <c r="BUI30" s="449"/>
      <c r="BUK30" s="336"/>
      <c r="BUM30" s="449"/>
      <c r="BUO30" s="336"/>
      <c r="BUQ30" s="449"/>
      <c r="BUS30" s="336"/>
      <c r="BUU30" s="449"/>
      <c r="BUW30" s="336"/>
      <c r="BUY30" s="449"/>
      <c r="BVA30" s="336"/>
      <c r="BVC30" s="449"/>
      <c r="BVE30" s="336"/>
      <c r="BVG30" s="449"/>
      <c r="BVI30" s="336"/>
      <c r="BVK30" s="449"/>
      <c r="BVM30" s="336"/>
      <c r="BVO30" s="449"/>
      <c r="BVQ30" s="336"/>
      <c r="BVS30" s="449"/>
      <c r="BVU30" s="336"/>
      <c r="BVW30" s="449"/>
      <c r="BVY30" s="336"/>
      <c r="BWA30" s="449"/>
      <c r="BWC30" s="336"/>
      <c r="BWE30" s="449"/>
      <c r="BWG30" s="336"/>
      <c r="BWI30" s="449"/>
      <c r="BWK30" s="336"/>
      <c r="BWM30" s="449"/>
      <c r="BWO30" s="336"/>
      <c r="BWQ30" s="449"/>
      <c r="BWS30" s="336"/>
      <c r="BWU30" s="449"/>
      <c r="BWW30" s="336"/>
      <c r="BWY30" s="449"/>
      <c r="BXA30" s="336"/>
      <c r="BXC30" s="449"/>
      <c r="BXE30" s="336"/>
      <c r="BXG30" s="449"/>
      <c r="BXI30" s="336"/>
      <c r="BXK30" s="449"/>
      <c r="BXM30" s="336"/>
      <c r="BXO30" s="449"/>
      <c r="BXQ30" s="336"/>
      <c r="BXS30" s="449"/>
      <c r="BXU30" s="336"/>
      <c r="BXW30" s="449"/>
      <c r="BXY30" s="336"/>
      <c r="BYA30" s="449"/>
      <c r="BYC30" s="336"/>
      <c r="BYE30" s="449"/>
      <c r="BYG30" s="336"/>
      <c r="BYI30" s="449"/>
      <c r="BYK30" s="336"/>
      <c r="BYM30" s="449"/>
      <c r="BYO30" s="336"/>
      <c r="BYQ30" s="449"/>
      <c r="BYS30" s="336"/>
      <c r="BYU30" s="449"/>
      <c r="BYW30" s="336"/>
      <c r="BYY30" s="449"/>
      <c r="BZA30" s="336"/>
      <c r="BZC30" s="449"/>
      <c r="BZE30" s="336"/>
      <c r="BZG30" s="449"/>
      <c r="BZI30" s="336"/>
      <c r="BZK30" s="449"/>
      <c r="BZM30" s="336"/>
      <c r="BZO30" s="449"/>
      <c r="BZQ30" s="336"/>
      <c r="BZS30" s="449"/>
      <c r="BZU30" s="336"/>
      <c r="BZW30" s="449"/>
      <c r="BZY30" s="336"/>
      <c r="CAA30" s="449"/>
      <c r="CAC30" s="336"/>
      <c r="CAE30" s="449"/>
      <c r="CAG30" s="336"/>
      <c r="CAI30" s="449"/>
      <c r="CAK30" s="336"/>
      <c r="CAM30" s="449"/>
      <c r="CAO30" s="336"/>
      <c r="CAQ30" s="449"/>
      <c r="CAS30" s="336"/>
      <c r="CAU30" s="449"/>
      <c r="CAW30" s="336"/>
      <c r="CAY30" s="449"/>
      <c r="CBA30" s="336"/>
      <c r="CBC30" s="449"/>
      <c r="CBE30" s="336"/>
      <c r="CBG30" s="449"/>
      <c r="CBI30" s="336"/>
      <c r="CBK30" s="449"/>
      <c r="CBM30" s="336"/>
      <c r="CBO30" s="449"/>
      <c r="CBQ30" s="336"/>
      <c r="CBS30" s="449"/>
      <c r="CBU30" s="336"/>
      <c r="CBW30" s="449"/>
      <c r="CBY30" s="336"/>
      <c r="CCA30" s="449"/>
      <c r="CCC30" s="336"/>
      <c r="CCE30" s="449"/>
      <c r="CCG30" s="336"/>
      <c r="CCI30" s="449"/>
      <c r="CCK30" s="336"/>
      <c r="CCM30" s="449"/>
      <c r="CCO30" s="336"/>
      <c r="CCQ30" s="449"/>
      <c r="CCS30" s="336"/>
      <c r="CCU30" s="449"/>
      <c r="CCW30" s="336"/>
      <c r="CCY30" s="449"/>
      <c r="CDA30" s="336"/>
      <c r="CDC30" s="449"/>
      <c r="CDE30" s="336"/>
      <c r="CDG30" s="449"/>
      <c r="CDI30" s="336"/>
      <c r="CDK30" s="449"/>
      <c r="CDM30" s="336"/>
      <c r="CDO30" s="449"/>
      <c r="CDQ30" s="336"/>
      <c r="CDS30" s="449"/>
      <c r="CDU30" s="336"/>
      <c r="CDW30" s="449"/>
      <c r="CDY30" s="336"/>
      <c r="CEA30" s="449"/>
      <c r="CEC30" s="336"/>
      <c r="CEE30" s="449"/>
      <c r="CEG30" s="336"/>
      <c r="CEI30" s="449"/>
      <c r="CEK30" s="336"/>
      <c r="CEM30" s="449"/>
      <c r="CEO30" s="336"/>
      <c r="CEQ30" s="449"/>
      <c r="CES30" s="336"/>
      <c r="CEU30" s="449"/>
      <c r="CEW30" s="336"/>
      <c r="CEY30" s="449"/>
      <c r="CFA30" s="336"/>
      <c r="CFC30" s="449"/>
      <c r="CFE30" s="336"/>
      <c r="CFG30" s="449"/>
      <c r="CFI30" s="336"/>
      <c r="CFK30" s="449"/>
      <c r="CFM30" s="336"/>
      <c r="CFO30" s="449"/>
      <c r="CFQ30" s="336"/>
      <c r="CFS30" s="449"/>
      <c r="CFU30" s="336"/>
      <c r="CFW30" s="449"/>
      <c r="CFY30" s="336"/>
      <c r="CGA30" s="449"/>
      <c r="CGC30" s="336"/>
      <c r="CGE30" s="449"/>
      <c r="CGG30" s="336"/>
      <c r="CGI30" s="449"/>
      <c r="CGK30" s="336"/>
      <c r="CGM30" s="449"/>
      <c r="CGO30" s="336"/>
      <c r="CGQ30" s="449"/>
      <c r="CGS30" s="336"/>
      <c r="CGU30" s="449"/>
      <c r="CGW30" s="336"/>
      <c r="CGY30" s="449"/>
      <c r="CHA30" s="336"/>
      <c r="CHC30" s="449"/>
      <c r="CHE30" s="336"/>
      <c r="CHG30" s="449"/>
      <c r="CHI30" s="336"/>
      <c r="CHK30" s="449"/>
      <c r="CHM30" s="336"/>
      <c r="CHO30" s="449"/>
      <c r="CHQ30" s="336"/>
      <c r="CHS30" s="449"/>
      <c r="CHU30" s="336"/>
      <c r="CHW30" s="449"/>
      <c r="CHY30" s="336"/>
      <c r="CIA30" s="449"/>
      <c r="CIC30" s="336"/>
      <c r="CIE30" s="449"/>
      <c r="CIG30" s="336"/>
      <c r="CII30" s="449"/>
      <c r="CIK30" s="336"/>
      <c r="CIM30" s="449"/>
      <c r="CIO30" s="336"/>
      <c r="CIQ30" s="449"/>
      <c r="CIS30" s="336"/>
      <c r="CIU30" s="449"/>
      <c r="CIW30" s="336"/>
      <c r="CIY30" s="449"/>
      <c r="CJA30" s="336"/>
      <c r="CJC30" s="449"/>
      <c r="CJE30" s="336"/>
      <c r="CJG30" s="449"/>
      <c r="CJI30" s="336"/>
      <c r="CJK30" s="449"/>
      <c r="CJM30" s="336"/>
      <c r="CJO30" s="449"/>
      <c r="CJQ30" s="336"/>
      <c r="CJS30" s="449"/>
      <c r="CJU30" s="336"/>
      <c r="CJW30" s="449"/>
      <c r="CJY30" s="336"/>
      <c r="CKA30" s="449"/>
      <c r="CKC30" s="336"/>
      <c r="CKE30" s="449"/>
      <c r="CKG30" s="336"/>
      <c r="CKI30" s="449"/>
      <c r="CKK30" s="336"/>
      <c r="CKM30" s="449"/>
      <c r="CKO30" s="336"/>
      <c r="CKQ30" s="449"/>
      <c r="CKS30" s="336"/>
      <c r="CKU30" s="449"/>
      <c r="CKW30" s="336"/>
      <c r="CKY30" s="449"/>
      <c r="CLA30" s="336"/>
      <c r="CLC30" s="449"/>
      <c r="CLE30" s="336"/>
      <c r="CLG30" s="449"/>
      <c r="CLI30" s="336"/>
      <c r="CLK30" s="449"/>
      <c r="CLM30" s="336"/>
      <c r="CLO30" s="449"/>
      <c r="CLQ30" s="336"/>
      <c r="CLS30" s="449"/>
      <c r="CLU30" s="336"/>
      <c r="CLW30" s="449"/>
      <c r="CLY30" s="336"/>
      <c r="CMA30" s="449"/>
      <c r="CMC30" s="336"/>
      <c r="CME30" s="449"/>
      <c r="CMG30" s="336"/>
      <c r="CMI30" s="449"/>
      <c r="CMK30" s="336"/>
      <c r="CMM30" s="449"/>
      <c r="CMO30" s="336"/>
      <c r="CMQ30" s="449"/>
      <c r="CMS30" s="336"/>
      <c r="CMU30" s="449"/>
      <c r="CMW30" s="336"/>
      <c r="CMY30" s="449"/>
      <c r="CNA30" s="336"/>
      <c r="CNC30" s="449"/>
      <c r="CNE30" s="336"/>
      <c r="CNG30" s="449"/>
      <c r="CNI30" s="336"/>
      <c r="CNK30" s="449"/>
      <c r="CNM30" s="336"/>
      <c r="CNO30" s="449"/>
      <c r="CNQ30" s="336"/>
      <c r="CNS30" s="449"/>
      <c r="CNU30" s="336"/>
      <c r="CNW30" s="449"/>
      <c r="CNY30" s="336"/>
      <c r="COA30" s="449"/>
      <c r="COC30" s="336"/>
      <c r="COE30" s="449"/>
      <c r="COG30" s="336"/>
      <c r="COI30" s="449"/>
      <c r="COK30" s="336"/>
      <c r="COM30" s="449"/>
      <c r="COO30" s="336"/>
      <c r="COQ30" s="449"/>
      <c r="COS30" s="336"/>
      <c r="COU30" s="449"/>
      <c r="COW30" s="336"/>
      <c r="COY30" s="449"/>
      <c r="CPA30" s="336"/>
      <c r="CPC30" s="449"/>
      <c r="CPE30" s="336"/>
      <c r="CPG30" s="449"/>
      <c r="CPI30" s="336"/>
      <c r="CPK30" s="449"/>
      <c r="CPM30" s="336"/>
      <c r="CPO30" s="449"/>
      <c r="CPQ30" s="336"/>
      <c r="CPS30" s="449"/>
      <c r="CPU30" s="336"/>
      <c r="CPW30" s="449"/>
      <c r="CPY30" s="336"/>
      <c r="CQA30" s="449"/>
      <c r="CQC30" s="336"/>
      <c r="CQE30" s="449"/>
      <c r="CQG30" s="336"/>
      <c r="CQI30" s="449"/>
      <c r="CQK30" s="336"/>
      <c r="CQM30" s="449"/>
      <c r="CQO30" s="336"/>
      <c r="CQQ30" s="449"/>
      <c r="CQS30" s="336"/>
      <c r="CQU30" s="449"/>
      <c r="CQW30" s="336"/>
      <c r="CQY30" s="449"/>
      <c r="CRA30" s="336"/>
      <c r="CRC30" s="449"/>
      <c r="CRE30" s="336"/>
      <c r="CRG30" s="449"/>
      <c r="CRI30" s="336"/>
      <c r="CRK30" s="449"/>
      <c r="CRM30" s="336"/>
      <c r="CRO30" s="449"/>
      <c r="CRQ30" s="336"/>
      <c r="CRS30" s="449"/>
      <c r="CRU30" s="336"/>
      <c r="CRW30" s="449"/>
      <c r="CRY30" s="336"/>
      <c r="CSA30" s="449"/>
      <c r="CSC30" s="336"/>
      <c r="CSE30" s="449"/>
      <c r="CSG30" s="336"/>
      <c r="CSI30" s="449"/>
      <c r="CSK30" s="336"/>
      <c r="CSM30" s="449"/>
      <c r="CSO30" s="336"/>
      <c r="CSQ30" s="449"/>
      <c r="CSS30" s="336"/>
      <c r="CSU30" s="449"/>
      <c r="CSW30" s="336"/>
      <c r="CSY30" s="449"/>
      <c r="CTA30" s="336"/>
      <c r="CTC30" s="449"/>
      <c r="CTE30" s="336"/>
      <c r="CTG30" s="449"/>
      <c r="CTI30" s="336"/>
      <c r="CTK30" s="449"/>
      <c r="CTM30" s="336"/>
      <c r="CTO30" s="449"/>
      <c r="CTQ30" s="336"/>
      <c r="CTS30" s="449"/>
      <c r="CTU30" s="336"/>
      <c r="CTW30" s="449"/>
      <c r="CTY30" s="336"/>
      <c r="CUA30" s="449"/>
      <c r="CUC30" s="336"/>
      <c r="CUE30" s="449"/>
      <c r="CUG30" s="336"/>
      <c r="CUI30" s="449"/>
      <c r="CUK30" s="336"/>
      <c r="CUM30" s="449"/>
      <c r="CUO30" s="336"/>
      <c r="CUQ30" s="449"/>
      <c r="CUS30" s="336"/>
      <c r="CUU30" s="449"/>
      <c r="CUW30" s="336"/>
      <c r="CUY30" s="449"/>
      <c r="CVA30" s="336"/>
      <c r="CVC30" s="449"/>
      <c r="CVE30" s="336"/>
      <c r="CVG30" s="449"/>
      <c r="CVI30" s="336"/>
      <c r="CVK30" s="449"/>
      <c r="CVM30" s="336"/>
      <c r="CVO30" s="449"/>
      <c r="CVQ30" s="336"/>
      <c r="CVS30" s="449"/>
      <c r="CVU30" s="336"/>
      <c r="CVW30" s="449"/>
      <c r="CVY30" s="336"/>
      <c r="CWA30" s="449"/>
      <c r="CWC30" s="336"/>
      <c r="CWE30" s="449"/>
      <c r="CWG30" s="336"/>
      <c r="CWI30" s="449"/>
      <c r="CWK30" s="336"/>
      <c r="CWM30" s="449"/>
      <c r="CWO30" s="336"/>
      <c r="CWQ30" s="449"/>
      <c r="CWS30" s="336"/>
      <c r="CWU30" s="449"/>
      <c r="CWW30" s="336"/>
      <c r="CWY30" s="449"/>
      <c r="CXA30" s="336"/>
      <c r="CXC30" s="449"/>
      <c r="CXE30" s="336"/>
      <c r="CXG30" s="449"/>
      <c r="CXI30" s="336"/>
      <c r="CXK30" s="449"/>
      <c r="CXM30" s="336"/>
      <c r="CXO30" s="449"/>
      <c r="CXQ30" s="336"/>
      <c r="CXS30" s="449"/>
      <c r="CXU30" s="336"/>
      <c r="CXW30" s="449"/>
      <c r="CXY30" s="336"/>
      <c r="CYA30" s="449"/>
      <c r="CYC30" s="336"/>
      <c r="CYE30" s="449"/>
      <c r="CYG30" s="336"/>
      <c r="CYI30" s="449"/>
      <c r="CYK30" s="336"/>
      <c r="CYM30" s="449"/>
      <c r="CYO30" s="336"/>
      <c r="CYQ30" s="449"/>
      <c r="CYS30" s="336"/>
      <c r="CYU30" s="449"/>
      <c r="CYW30" s="336"/>
      <c r="CYY30" s="449"/>
      <c r="CZA30" s="336"/>
      <c r="CZC30" s="449"/>
      <c r="CZE30" s="336"/>
      <c r="CZG30" s="449"/>
      <c r="CZI30" s="336"/>
      <c r="CZK30" s="449"/>
      <c r="CZM30" s="336"/>
      <c r="CZO30" s="449"/>
      <c r="CZQ30" s="336"/>
      <c r="CZS30" s="449"/>
      <c r="CZU30" s="336"/>
      <c r="CZW30" s="449"/>
      <c r="CZY30" s="336"/>
      <c r="DAA30" s="449"/>
      <c r="DAC30" s="336"/>
      <c r="DAE30" s="449"/>
      <c r="DAG30" s="336"/>
      <c r="DAI30" s="449"/>
      <c r="DAK30" s="336"/>
      <c r="DAM30" s="449"/>
      <c r="DAO30" s="336"/>
      <c r="DAQ30" s="449"/>
      <c r="DAS30" s="336"/>
      <c r="DAU30" s="449"/>
      <c r="DAW30" s="336"/>
      <c r="DAY30" s="449"/>
      <c r="DBA30" s="336"/>
      <c r="DBC30" s="449"/>
      <c r="DBE30" s="336"/>
      <c r="DBG30" s="449"/>
      <c r="DBI30" s="336"/>
      <c r="DBK30" s="449"/>
      <c r="DBM30" s="336"/>
      <c r="DBO30" s="449"/>
      <c r="DBQ30" s="336"/>
      <c r="DBS30" s="449"/>
      <c r="DBU30" s="336"/>
      <c r="DBW30" s="449"/>
      <c r="DBY30" s="336"/>
      <c r="DCA30" s="449"/>
      <c r="DCC30" s="336"/>
      <c r="DCE30" s="449"/>
      <c r="DCG30" s="336"/>
      <c r="DCI30" s="449"/>
      <c r="DCK30" s="336"/>
      <c r="DCM30" s="449"/>
      <c r="DCO30" s="336"/>
      <c r="DCQ30" s="449"/>
      <c r="DCS30" s="336"/>
      <c r="DCU30" s="449"/>
      <c r="DCW30" s="336"/>
      <c r="DCY30" s="449"/>
      <c r="DDA30" s="336"/>
      <c r="DDC30" s="449"/>
      <c r="DDE30" s="336"/>
      <c r="DDG30" s="449"/>
      <c r="DDI30" s="336"/>
      <c r="DDK30" s="449"/>
      <c r="DDM30" s="336"/>
      <c r="DDO30" s="449"/>
      <c r="DDQ30" s="336"/>
      <c r="DDS30" s="449"/>
      <c r="DDU30" s="336"/>
      <c r="DDW30" s="449"/>
      <c r="DDY30" s="336"/>
      <c r="DEA30" s="449"/>
      <c r="DEC30" s="336"/>
      <c r="DEE30" s="449"/>
      <c r="DEG30" s="336"/>
      <c r="DEI30" s="449"/>
      <c r="DEK30" s="336"/>
      <c r="DEM30" s="449"/>
      <c r="DEO30" s="336"/>
      <c r="DEQ30" s="449"/>
      <c r="DES30" s="336"/>
      <c r="DEU30" s="449"/>
      <c r="DEW30" s="336"/>
      <c r="DEY30" s="449"/>
      <c r="DFA30" s="336"/>
      <c r="DFC30" s="449"/>
      <c r="DFE30" s="336"/>
      <c r="DFG30" s="449"/>
      <c r="DFI30" s="336"/>
      <c r="DFK30" s="449"/>
      <c r="DFM30" s="336"/>
      <c r="DFO30" s="449"/>
      <c r="DFQ30" s="336"/>
      <c r="DFS30" s="449"/>
      <c r="DFU30" s="336"/>
      <c r="DFW30" s="449"/>
      <c r="DFY30" s="336"/>
      <c r="DGA30" s="449"/>
      <c r="DGC30" s="336"/>
      <c r="DGE30" s="449"/>
      <c r="DGG30" s="336"/>
      <c r="DGI30" s="449"/>
      <c r="DGK30" s="336"/>
      <c r="DGM30" s="449"/>
      <c r="DGO30" s="336"/>
      <c r="DGQ30" s="449"/>
      <c r="DGS30" s="336"/>
      <c r="DGU30" s="449"/>
      <c r="DGW30" s="336"/>
      <c r="DGY30" s="449"/>
      <c r="DHA30" s="336"/>
      <c r="DHC30" s="449"/>
      <c r="DHE30" s="336"/>
      <c r="DHG30" s="449"/>
      <c r="DHI30" s="336"/>
      <c r="DHK30" s="449"/>
      <c r="DHM30" s="336"/>
      <c r="DHO30" s="449"/>
      <c r="DHQ30" s="336"/>
      <c r="DHS30" s="449"/>
      <c r="DHU30" s="336"/>
      <c r="DHW30" s="449"/>
      <c r="DHY30" s="336"/>
      <c r="DIA30" s="449"/>
      <c r="DIC30" s="336"/>
      <c r="DIE30" s="449"/>
      <c r="DIG30" s="336"/>
      <c r="DII30" s="449"/>
      <c r="DIK30" s="336"/>
      <c r="DIM30" s="449"/>
      <c r="DIO30" s="336"/>
      <c r="DIQ30" s="449"/>
      <c r="DIS30" s="336"/>
      <c r="DIU30" s="449"/>
      <c r="DIW30" s="336"/>
      <c r="DIY30" s="449"/>
      <c r="DJA30" s="336"/>
      <c r="DJC30" s="449"/>
      <c r="DJE30" s="336"/>
      <c r="DJG30" s="449"/>
      <c r="DJI30" s="336"/>
      <c r="DJK30" s="449"/>
      <c r="DJM30" s="336"/>
      <c r="DJO30" s="449"/>
      <c r="DJQ30" s="336"/>
      <c r="DJS30" s="449"/>
      <c r="DJU30" s="336"/>
      <c r="DJW30" s="449"/>
      <c r="DJY30" s="336"/>
      <c r="DKA30" s="449"/>
      <c r="DKC30" s="336"/>
      <c r="DKE30" s="449"/>
      <c r="DKG30" s="336"/>
      <c r="DKI30" s="449"/>
      <c r="DKK30" s="336"/>
      <c r="DKM30" s="449"/>
      <c r="DKO30" s="336"/>
      <c r="DKQ30" s="449"/>
      <c r="DKS30" s="336"/>
      <c r="DKU30" s="449"/>
      <c r="DKW30" s="336"/>
      <c r="DKY30" s="449"/>
      <c r="DLA30" s="336"/>
      <c r="DLC30" s="449"/>
      <c r="DLE30" s="336"/>
      <c r="DLG30" s="449"/>
      <c r="DLI30" s="336"/>
      <c r="DLK30" s="449"/>
      <c r="DLM30" s="336"/>
      <c r="DLO30" s="449"/>
      <c r="DLQ30" s="336"/>
      <c r="DLS30" s="449"/>
      <c r="DLU30" s="336"/>
      <c r="DLW30" s="449"/>
      <c r="DLY30" s="336"/>
      <c r="DMA30" s="449"/>
      <c r="DMC30" s="336"/>
      <c r="DME30" s="449"/>
      <c r="DMG30" s="336"/>
      <c r="DMI30" s="449"/>
      <c r="DMK30" s="336"/>
      <c r="DMM30" s="449"/>
      <c r="DMO30" s="336"/>
      <c r="DMQ30" s="449"/>
      <c r="DMS30" s="336"/>
      <c r="DMU30" s="449"/>
      <c r="DMW30" s="336"/>
      <c r="DMY30" s="449"/>
      <c r="DNA30" s="336"/>
      <c r="DNC30" s="449"/>
      <c r="DNE30" s="336"/>
      <c r="DNG30" s="449"/>
      <c r="DNI30" s="336"/>
      <c r="DNK30" s="449"/>
      <c r="DNM30" s="336"/>
      <c r="DNO30" s="449"/>
      <c r="DNQ30" s="336"/>
      <c r="DNS30" s="449"/>
      <c r="DNU30" s="336"/>
      <c r="DNW30" s="449"/>
      <c r="DNY30" s="336"/>
      <c r="DOA30" s="449"/>
      <c r="DOC30" s="336"/>
      <c r="DOE30" s="449"/>
      <c r="DOG30" s="336"/>
      <c r="DOI30" s="449"/>
      <c r="DOK30" s="336"/>
      <c r="DOM30" s="449"/>
      <c r="DOO30" s="336"/>
      <c r="DOQ30" s="449"/>
      <c r="DOS30" s="336"/>
      <c r="DOU30" s="449"/>
      <c r="DOW30" s="336"/>
      <c r="DOY30" s="449"/>
      <c r="DPA30" s="336"/>
      <c r="DPC30" s="449"/>
      <c r="DPE30" s="336"/>
      <c r="DPG30" s="449"/>
      <c r="DPI30" s="336"/>
      <c r="DPK30" s="449"/>
      <c r="DPM30" s="336"/>
      <c r="DPO30" s="449"/>
      <c r="DPQ30" s="336"/>
      <c r="DPS30" s="449"/>
      <c r="DPU30" s="336"/>
      <c r="DPW30" s="449"/>
      <c r="DPY30" s="336"/>
      <c r="DQA30" s="449"/>
      <c r="DQC30" s="336"/>
      <c r="DQE30" s="449"/>
      <c r="DQG30" s="336"/>
      <c r="DQI30" s="449"/>
      <c r="DQK30" s="336"/>
      <c r="DQM30" s="449"/>
      <c r="DQO30" s="336"/>
      <c r="DQQ30" s="449"/>
      <c r="DQS30" s="336"/>
      <c r="DQU30" s="449"/>
      <c r="DQW30" s="336"/>
      <c r="DQY30" s="449"/>
      <c r="DRA30" s="336"/>
      <c r="DRC30" s="449"/>
      <c r="DRE30" s="336"/>
      <c r="DRG30" s="449"/>
      <c r="DRI30" s="336"/>
      <c r="DRK30" s="449"/>
      <c r="DRM30" s="336"/>
      <c r="DRO30" s="449"/>
      <c r="DRQ30" s="336"/>
      <c r="DRS30" s="449"/>
      <c r="DRU30" s="336"/>
      <c r="DRW30" s="449"/>
      <c r="DRY30" s="336"/>
      <c r="DSA30" s="449"/>
      <c r="DSC30" s="336"/>
      <c r="DSE30" s="449"/>
      <c r="DSG30" s="336"/>
      <c r="DSI30" s="449"/>
      <c r="DSK30" s="336"/>
      <c r="DSM30" s="449"/>
      <c r="DSO30" s="336"/>
      <c r="DSQ30" s="449"/>
      <c r="DSS30" s="336"/>
      <c r="DSU30" s="449"/>
      <c r="DSW30" s="336"/>
      <c r="DSY30" s="449"/>
      <c r="DTA30" s="336"/>
      <c r="DTC30" s="449"/>
      <c r="DTE30" s="336"/>
      <c r="DTG30" s="449"/>
      <c r="DTI30" s="336"/>
      <c r="DTK30" s="449"/>
      <c r="DTM30" s="336"/>
      <c r="DTO30" s="449"/>
      <c r="DTQ30" s="336"/>
      <c r="DTS30" s="449"/>
      <c r="DTU30" s="336"/>
      <c r="DTW30" s="449"/>
      <c r="DTY30" s="336"/>
      <c r="DUA30" s="449"/>
      <c r="DUC30" s="336"/>
      <c r="DUE30" s="449"/>
      <c r="DUG30" s="336"/>
      <c r="DUI30" s="449"/>
      <c r="DUK30" s="336"/>
      <c r="DUM30" s="449"/>
      <c r="DUO30" s="336"/>
      <c r="DUQ30" s="449"/>
      <c r="DUS30" s="336"/>
      <c r="DUU30" s="449"/>
      <c r="DUW30" s="336"/>
      <c r="DUY30" s="449"/>
      <c r="DVA30" s="336"/>
      <c r="DVC30" s="449"/>
      <c r="DVE30" s="336"/>
      <c r="DVG30" s="449"/>
      <c r="DVI30" s="336"/>
      <c r="DVK30" s="449"/>
      <c r="DVM30" s="336"/>
      <c r="DVO30" s="449"/>
      <c r="DVQ30" s="336"/>
      <c r="DVS30" s="449"/>
      <c r="DVU30" s="336"/>
      <c r="DVW30" s="449"/>
      <c r="DVY30" s="336"/>
      <c r="DWA30" s="449"/>
      <c r="DWC30" s="336"/>
      <c r="DWE30" s="449"/>
      <c r="DWG30" s="336"/>
      <c r="DWI30" s="449"/>
      <c r="DWK30" s="336"/>
      <c r="DWM30" s="449"/>
      <c r="DWO30" s="336"/>
      <c r="DWQ30" s="449"/>
      <c r="DWS30" s="336"/>
      <c r="DWU30" s="449"/>
      <c r="DWW30" s="336"/>
      <c r="DWY30" s="449"/>
      <c r="DXA30" s="336"/>
      <c r="DXC30" s="449"/>
      <c r="DXE30" s="336"/>
      <c r="DXG30" s="449"/>
      <c r="DXI30" s="336"/>
      <c r="DXK30" s="449"/>
      <c r="DXM30" s="336"/>
      <c r="DXO30" s="449"/>
      <c r="DXQ30" s="336"/>
      <c r="DXS30" s="449"/>
      <c r="DXU30" s="336"/>
      <c r="DXW30" s="449"/>
      <c r="DXY30" s="336"/>
      <c r="DYA30" s="449"/>
      <c r="DYC30" s="336"/>
      <c r="DYE30" s="449"/>
      <c r="DYG30" s="336"/>
      <c r="DYI30" s="449"/>
      <c r="DYK30" s="336"/>
      <c r="DYM30" s="449"/>
      <c r="DYO30" s="336"/>
      <c r="DYQ30" s="449"/>
      <c r="DYS30" s="336"/>
      <c r="DYU30" s="449"/>
      <c r="DYW30" s="336"/>
      <c r="DYY30" s="449"/>
      <c r="DZA30" s="336"/>
      <c r="DZC30" s="449"/>
      <c r="DZE30" s="336"/>
      <c r="DZG30" s="449"/>
      <c r="DZI30" s="336"/>
      <c r="DZK30" s="449"/>
      <c r="DZM30" s="336"/>
      <c r="DZO30" s="449"/>
      <c r="DZQ30" s="336"/>
      <c r="DZS30" s="449"/>
      <c r="DZU30" s="336"/>
      <c r="DZW30" s="449"/>
      <c r="DZY30" s="336"/>
      <c r="EAA30" s="449"/>
      <c r="EAC30" s="336"/>
      <c r="EAE30" s="449"/>
      <c r="EAG30" s="336"/>
      <c r="EAI30" s="449"/>
      <c r="EAK30" s="336"/>
      <c r="EAM30" s="449"/>
      <c r="EAO30" s="336"/>
      <c r="EAQ30" s="449"/>
      <c r="EAS30" s="336"/>
      <c r="EAU30" s="449"/>
      <c r="EAW30" s="336"/>
      <c r="EAY30" s="449"/>
      <c r="EBA30" s="336"/>
      <c r="EBC30" s="449"/>
      <c r="EBE30" s="336"/>
      <c r="EBG30" s="449"/>
      <c r="EBI30" s="336"/>
      <c r="EBK30" s="449"/>
      <c r="EBM30" s="336"/>
      <c r="EBO30" s="449"/>
      <c r="EBQ30" s="336"/>
      <c r="EBS30" s="449"/>
      <c r="EBU30" s="336"/>
      <c r="EBW30" s="449"/>
      <c r="EBY30" s="336"/>
      <c r="ECA30" s="449"/>
      <c r="ECC30" s="336"/>
      <c r="ECE30" s="449"/>
      <c r="ECG30" s="336"/>
      <c r="ECI30" s="449"/>
      <c r="ECK30" s="336"/>
      <c r="ECM30" s="449"/>
      <c r="ECO30" s="336"/>
      <c r="ECQ30" s="449"/>
      <c r="ECS30" s="336"/>
      <c r="ECU30" s="449"/>
      <c r="ECW30" s="336"/>
      <c r="ECY30" s="449"/>
      <c r="EDA30" s="336"/>
      <c r="EDC30" s="449"/>
      <c r="EDE30" s="336"/>
      <c r="EDG30" s="449"/>
      <c r="EDI30" s="336"/>
      <c r="EDK30" s="449"/>
      <c r="EDM30" s="336"/>
      <c r="EDO30" s="449"/>
      <c r="EDQ30" s="336"/>
      <c r="EDS30" s="449"/>
      <c r="EDU30" s="336"/>
      <c r="EDW30" s="449"/>
      <c r="EDY30" s="336"/>
      <c r="EEA30" s="449"/>
      <c r="EEC30" s="336"/>
      <c r="EEE30" s="449"/>
      <c r="EEG30" s="336"/>
      <c r="EEI30" s="449"/>
      <c r="EEK30" s="336"/>
      <c r="EEM30" s="449"/>
      <c r="EEO30" s="336"/>
      <c r="EEQ30" s="449"/>
      <c r="EES30" s="336"/>
      <c r="EEU30" s="449"/>
      <c r="EEW30" s="336"/>
      <c r="EEY30" s="449"/>
      <c r="EFA30" s="336"/>
      <c r="EFC30" s="449"/>
      <c r="EFE30" s="336"/>
      <c r="EFG30" s="449"/>
      <c r="EFI30" s="336"/>
      <c r="EFK30" s="449"/>
      <c r="EFM30" s="336"/>
      <c r="EFO30" s="449"/>
      <c r="EFQ30" s="336"/>
      <c r="EFS30" s="449"/>
      <c r="EFU30" s="336"/>
      <c r="EFW30" s="449"/>
      <c r="EFY30" s="336"/>
      <c r="EGA30" s="449"/>
      <c r="EGC30" s="336"/>
      <c r="EGE30" s="449"/>
      <c r="EGG30" s="336"/>
      <c r="EGI30" s="449"/>
      <c r="EGK30" s="336"/>
      <c r="EGM30" s="449"/>
      <c r="EGO30" s="336"/>
      <c r="EGQ30" s="449"/>
      <c r="EGS30" s="336"/>
      <c r="EGU30" s="449"/>
      <c r="EGW30" s="336"/>
      <c r="EGY30" s="449"/>
      <c r="EHA30" s="336"/>
      <c r="EHC30" s="449"/>
      <c r="EHE30" s="336"/>
      <c r="EHG30" s="449"/>
      <c r="EHI30" s="336"/>
      <c r="EHK30" s="449"/>
      <c r="EHM30" s="336"/>
      <c r="EHO30" s="449"/>
      <c r="EHQ30" s="336"/>
      <c r="EHS30" s="449"/>
      <c r="EHU30" s="336"/>
      <c r="EHW30" s="449"/>
      <c r="EHY30" s="336"/>
      <c r="EIA30" s="449"/>
      <c r="EIC30" s="336"/>
      <c r="EIE30" s="449"/>
      <c r="EIG30" s="336"/>
      <c r="EII30" s="449"/>
      <c r="EIK30" s="336"/>
      <c r="EIM30" s="449"/>
      <c r="EIO30" s="336"/>
      <c r="EIQ30" s="449"/>
      <c r="EIS30" s="336"/>
      <c r="EIU30" s="449"/>
      <c r="EIW30" s="336"/>
      <c r="EIY30" s="449"/>
      <c r="EJA30" s="336"/>
      <c r="EJC30" s="449"/>
      <c r="EJE30" s="336"/>
      <c r="EJG30" s="449"/>
      <c r="EJI30" s="336"/>
      <c r="EJK30" s="449"/>
      <c r="EJM30" s="336"/>
      <c r="EJO30" s="449"/>
      <c r="EJQ30" s="336"/>
      <c r="EJS30" s="449"/>
      <c r="EJU30" s="336"/>
      <c r="EJW30" s="449"/>
      <c r="EJY30" s="336"/>
      <c r="EKA30" s="449"/>
      <c r="EKC30" s="336"/>
      <c r="EKE30" s="449"/>
      <c r="EKG30" s="336"/>
      <c r="EKI30" s="449"/>
      <c r="EKK30" s="336"/>
      <c r="EKM30" s="449"/>
      <c r="EKO30" s="336"/>
      <c r="EKQ30" s="449"/>
      <c r="EKS30" s="336"/>
      <c r="EKU30" s="449"/>
      <c r="EKW30" s="336"/>
      <c r="EKY30" s="449"/>
      <c r="ELA30" s="336"/>
      <c r="ELC30" s="449"/>
      <c r="ELE30" s="336"/>
      <c r="ELG30" s="449"/>
      <c r="ELI30" s="336"/>
      <c r="ELK30" s="449"/>
      <c r="ELM30" s="336"/>
      <c r="ELO30" s="449"/>
      <c r="ELQ30" s="336"/>
      <c r="ELS30" s="449"/>
      <c r="ELU30" s="336"/>
      <c r="ELW30" s="449"/>
      <c r="ELY30" s="336"/>
      <c r="EMA30" s="449"/>
      <c r="EMC30" s="336"/>
      <c r="EME30" s="449"/>
      <c r="EMG30" s="336"/>
      <c r="EMI30" s="449"/>
      <c r="EMK30" s="336"/>
      <c r="EMM30" s="449"/>
      <c r="EMO30" s="336"/>
      <c r="EMQ30" s="449"/>
      <c r="EMS30" s="336"/>
      <c r="EMU30" s="449"/>
      <c r="EMW30" s="336"/>
      <c r="EMY30" s="449"/>
      <c r="ENA30" s="336"/>
      <c r="ENC30" s="449"/>
      <c r="ENE30" s="336"/>
      <c r="ENG30" s="449"/>
      <c r="ENI30" s="336"/>
      <c r="ENK30" s="449"/>
      <c r="ENM30" s="336"/>
      <c r="ENO30" s="449"/>
      <c r="ENQ30" s="336"/>
      <c r="ENS30" s="449"/>
      <c r="ENU30" s="336"/>
      <c r="ENW30" s="449"/>
      <c r="ENY30" s="336"/>
      <c r="EOA30" s="449"/>
      <c r="EOC30" s="336"/>
      <c r="EOE30" s="449"/>
      <c r="EOG30" s="336"/>
      <c r="EOI30" s="449"/>
      <c r="EOK30" s="336"/>
      <c r="EOM30" s="449"/>
      <c r="EOO30" s="336"/>
      <c r="EOQ30" s="449"/>
      <c r="EOS30" s="336"/>
      <c r="EOU30" s="449"/>
      <c r="EOW30" s="336"/>
      <c r="EOY30" s="449"/>
      <c r="EPA30" s="336"/>
      <c r="EPC30" s="449"/>
      <c r="EPE30" s="336"/>
      <c r="EPG30" s="449"/>
      <c r="EPI30" s="336"/>
      <c r="EPK30" s="449"/>
      <c r="EPM30" s="336"/>
      <c r="EPO30" s="449"/>
      <c r="EPQ30" s="336"/>
      <c r="EPS30" s="449"/>
      <c r="EPU30" s="336"/>
      <c r="EPW30" s="449"/>
      <c r="EPY30" s="336"/>
      <c r="EQA30" s="449"/>
      <c r="EQC30" s="336"/>
      <c r="EQE30" s="449"/>
      <c r="EQG30" s="336"/>
      <c r="EQI30" s="449"/>
      <c r="EQK30" s="336"/>
      <c r="EQM30" s="449"/>
      <c r="EQO30" s="336"/>
      <c r="EQQ30" s="449"/>
      <c r="EQS30" s="336"/>
      <c r="EQU30" s="449"/>
      <c r="EQW30" s="336"/>
      <c r="EQY30" s="449"/>
      <c r="ERA30" s="336"/>
      <c r="ERC30" s="449"/>
      <c r="ERE30" s="336"/>
      <c r="ERG30" s="449"/>
      <c r="ERI30" s="336"/>
      <c r="ERK30" s="449"/>
      <c r="ERM30" s="336"/>
      <c r="ERO30" s="449"/>
      <c r="ERQ30" s="336"/>
      <c r="ERS30" s="449"/>
      <c r="ERU30" s="336"/>
      <c r="ERW30" s="449"/>
      <c r="ERY30" s="336"/>
      <c r="ESA30" s="449"/>
      <c r="ESC30" s="336"/>
      <c r="ESE30" s="449"/>
      <c r="ESG30" s="336"/>
      <c r="ESI30" s="449"/>
      <c r="ESK30" s="336"/>
      <c r="ESM30" s="449"/>
      <c r="ESO30" s="336"/>
      <c r="ESQ30" s="449"/>
      <c r="ESS30" s="336"/>
      <c r="ESU30" s="449"/>
      <c r="ESW30" s="336"/>
      <c r="ESY30" s="449"/>
      <c r="ETA30" s="336"/>
      <c r="ETC30" s="449"/>
      <c r="ETE30" s="336"/>
      <c r="ETG30" s="449"/>
      <c r="ETI30" s="336"/>
      <c r="ETK30" s="449"/>
      <c r="ETM30" s="336"/>
      <c r="ETO30" s="449"/>
      <c r="ETQ30" s="336"/>
      <c r="ETS30" s="449"/>
      <c r="ETU30" s="336"/>
      <c r="ETW30" s="449"/>
      <c r="ETY30" s="336"/>
      <c r="EUA30" s="449"/>
      <c r="EUC30" s="336"/>
      <c r="EUE30" s="449"/>
      <c r="EUG30" s="336"/>
      <c r="EUI30" s="449"/>
      <c r="EUK30" s="336"/>
      <c r="EUM30" s="449"/>
      <c r="EUO30" s="336"/>
      <c r="EUQ30" s="449"/>
      <c r="EUS30" s="336"/>
      <c r="EUU30" s="449"/>
      <c r="EUW30" s="336"/>
      <c r="EUY30" s="449"/>
      <c r="EVA30" s="336"/>
      <c r="EVC30" s="449"/>
      <c r="EVE30" s="336"/>
      <c r="EVG30" s="449"/>
      <c r="EVI30" s="336"/>
      <c r="EVK30" s="449"/>
      <c r="EVM30" s="336"/>
      <c r="EVO30" s="449"/>
      <c r="EVQ30" s="336"/>
      <c r="EVS30" s="449"/>
      <c r="EVU30" s="336"/>
      <c r="EVW30" s="449"/>
      <c r="EVY30" s="336"/>
      <c r="EWA30" s="449"/>
      <c r="EWC30" s="336"/>
      <c r="EWE30" s="449"/>
      <c r="EWG30" s="336"/>
      <c r="EWI30" s="449"/>
      <c r="EWK30" s="336"/>
      <c r="EWM30" s="449"/>
      <c r="EWO30" s="336"/>
      <c r="EWQ30" s="449"/>
      <c r="EWS30" s="336"/>
      <c r="EWU30" s="449"/>
      <c r="EWW30" s="336"/>
      <c r="EWY30" s="449"/>
      <c r="EXA30" s="336"/>
      <c r="EXC30" s="449"/>
      <c r="EXE30" s="336"/>
      <c r="EXG30" s="449"/>
      <c r="EXI30" s="336"/>
      <c r="EXK30" s="449"/>
      <c r="EXM30" s="336"/>
      <c r="EXO30" s="449"/>
      <c r="EXQ30" s="336"/>
      <c r="EXS30" s="449"/>
      <c r="EXU30" s="336"/>
      <c r="EXW30" s="449"/>
      <c r="EXY30" s="336"/>
      <c r="EYA30" s="449"/>
      <c r="EYC30" s="336"/>
      <c r="EYE30" s="449"/>
      <c r="EYG30" s="336"/>
      <c r="EYI30" s="449"/>
      <c r="EYK30" s="336"/>
      <c r="EYM30" s="449"/>
      <c r="EYO30" s="336"/>
      <c r="EYQ30" s="449"/>
      <c r="EYS30" s="336"/>
      <c r="EYU30" s="449"/>
      <c r="EYW30" s="336"/>
      <c r="EYY30" s="449"/>
      <c r="EZA30" s="336"/>
      <c r="EZC30" s="449"/>
      <c r="EZE30" s="336"/>
      <c r="EZG30" s="449"/>
      <c r="EZI30" s="336"/>
      <c r="EZK30" s="449"/>
      <c r="EZM30" s="336"/>
      <c r="EZO30" s="449"/>
      <c r="EZQ30" s="336"/>
      <c r="EZS30" s="449"/>
      <c r="EZU30" s="336"/>
      <c r="EZW30" s="449"/>
      <c r="EZY30" s="336"/>
      <c r="FAA30" s="449"/>
      <c r="FAC30" s="336"/>
      <c r="FAE30" s="449"/>
      <c r="FAG30" s="336"/>
      <c r="FAI30" s="449"/>
      <c r="FAK30" s="336"/>
      <c r="FAM30" s="449"/>
      <c r="FAO30" s="336"/>
      <c r="FAQ30" s="449"/>
      <c r="FAS30" s="336"/>
      <c r="FAU30" s="449"/>
      <c r="FAW30" s="336"/>
      <c r="FAY30" s="449"/>
      <c r="FBA30" s="336"/>
      <c r="FBC30" s="449"/>
      <c r="FBE30" s="336"/>
      <c r="FBG30" s="449"/>
      <c r="FBI30" s="336"/>
      <c r="FBK30" s="449"/>
      <c r="FBM30" s="336"/>
      <c r="FBO30" s="449"/>
      <c r="FBQ30" s="336"/>
      <c r="FBS30" s="449"/>
      <c r="FBU30" s="336"/>
      <c r="FBW30" s="449"/>
      <c r="FBY30" s="336"/>
      <c r="FCA30" s="449"/>
      <c r="FCC30" s="336"/>
      <c r="FCE30" s="449"/>
      <c r="FCG30" s="336"/>
      <c r="FCI30" s="449"/>
      <c r="FCK30" s="336"/>
      <c r="FCM30" s="449"/>
      <c r="FCO30" s="336"/>
      <c r="FCQ30" s="449"/>
      <c r="FCS30" s="336"/>
      <c r="FCU30" s="449"/>
      <c r="FCW30" s="336"/>
      <c r="FCY30" s="449"/>
      <c r="FDA30" s="336"/>
      <c r="FDC30" s="449"/>
      <c r="FDE30" s="336"/>
      <c r="FDG30" s="449"/>
      <c r="FDI30" s="336"/>
      <c r="FDK30" s="449"/>
      <c r="FDM30" s="336"/>
      <c r="FDO30" s="449"/>
      <c r="FDQ30" s="336"/>
      <c r="FDS30" s="449"/>
      <c r="FDU30" s="336"/>
      <c r="FDW30" s="449"/>
      <c r="FDY30" s="336"/>
      <c r="FEA30" s="449"/>
      <c r="FEC30" s="336"/>
      <c r="FEE30" s="449"/>
      <c r="FEG30" s="336"/>
      <c r="FEI30" s="449"/>
      <c r="FEK30" s="336"/>
      <c r="FEM30" s="449"/>
      <c r="FEO30" s="336"/>
      <c r="FEQ30" s="449"/>
      <c r="FES30" s="336"/>
      <c r="FEU30" s="449"/>
      <c r="FEW30" s="336"/>
      <c r="FEY30" s="449"/>
      <c r="FFA30" s="336"/>
      <c r="FFC30" s="449"/>
      <c r="FFE30" s="336"/>
      <c r="FFG30" s="449"/>
      <c r="FFI30" s="336"/>
      <c r="FFK30" s="449"/>
      <c r="FFM30" s="336"/>
      <c r="FFO30" s="449"/>
      <c r="FFQ30" s="336"/>
      <c r="FFS30" s="449"/>
      <c r="FFU30" s="336"/>
      <c r="FFW30" s="449"/>
      <c r="FFY30" s="336"/>
      <c r="FGA30" s="449"/>
      <c r="FGC30" s="336"/>
      <c r="FGE30" s="449"/>
      <c r="FGG30" s="336"/>
      <c r="FGI30" s="449"/>
      <c r="FGK30" s="336"/>
      <c r="FGM30" s="449"/>
      <c r="FGO30" s="336"/>
      <c r="FGQ30" s="449"/>
      <c r="FGS30" s="336"/>
      <c r="FGU30" s="449"/>
      <c r="FGW30" s="336"/>
      <c r="FGY30" s="449"/>
      <c r="FHA30" s="336"/>
      <c r="FHC30" s="449"/>
      <c r="FHE30" s="336"/>
      <c r="FHG30" s="449"/>
      <c r="FHI30" s="336"/>
      <c r="FHK30" s="449"/>
      <c r="FHM30" s="336"/>
      <c r="FHO30" s="449"/>
      <c r="FHQ30" s="336"/>
      <c r="FHS30" s="449"/>
      <c r="FHU30" s="336"/>
      <c r="FHW30" s="449"/>
      <c r="FHY30" s="336"/>
      <c r="FIA30" s="449"/>
      <c r="FIC30" s="336"/>
      <c r="FIE30" s="449"/>
      <c r="FIG30" s="336"/>
      <c r="FII30" s="449"/>
      <c r="FIK30" s="336"/>
      <c r="FIM30" s="449"/>
      <c r="FIO30" s="336"/>
      <c r="FIQ30" s="449"/>
      <c r="FIS30" s="336"/>
      <c r="FIU30" s="449"/>
      <c r="FIW30" s="336"/>
      <c r="FIY30" s="449"/>
      <c r="FJA30" s="336"/>
      <c r="FJC30" s="449"/>
      <c r="FJE30" s="336"/>
      <c r="FJG30" s="449"/>
      <c r="FJI30" s="336"/>
      <c r="FJK30" s="449"/>
      <c r="FJM30" s="336"/>
      <c r="FJO30" s="449"/>
      <c r="FJQ30" s="336"/>
      <c r="FJS30" s="449"/>
      <c r="FJU30" s="336"/>
      <c r="FJW30" s="449"/>
      <c r="FJY30" s="336"/>
      <c r="FKA30" s="449"/>
      <c r="FKC30" s="336"/>
      <c r="FKE30" s="449"/>
      <c r="FKG30" s="336"/>
      <c r="FKI30" s="449"/>
      <c r="FKK30" s="336"/>
      <c r="FKM30" s="449"/>
      <c r="FKO30" s="336"/>
      <c r="FKQ30" s="449"/>
      <c r="FKS30" s="336"/>
      <c r="FKU30" s="449"/>
      <c r="FKW30" s="336"/>
      <c r="FKY30" s="449"/>
      <c r="FLA30" s="336"/>
      <c r="FLC30" s="449"/>
      <c r="FLE30" s="336"/>
      <c r="FLG30" s="449"/>
      <c r="FLI30" s="336"/>
      <c r="FLK30" s="449"/>
      <c r="FLM30" s="336"/>
      <c r="FLO30" s="449"/>
      <c r="FLQ30" s="336"/>
      <c r="FLS30" s="449"/>
      <c r="FLU30" s="336"/>
      <c r="FLW30" s="449"/>
      <c r="FLY30" s="336"/>
      <c r="FMA30" s="449"/>
      <c r="FMC30" s="336"/>
      <c r="FME30" s="449"/>
      <c r="FMG30" s="336"/>
      <c r="FMI30" s="449"/>
      <c r="FMK30" s="336"/>
      <c r="FMM30" s="449"/>
      <c r="FMO30" s="336"/>
      <c r="FMQ30" s="449"/>
      <c r="FMS30" s="336"/>
      <c r="FMU30" s="449"/>
      <c r="FMW30" s="336"/>
      <c r="FMY30" s="449"/>
      <c r="FNA30" s="336"/>
      <c r="FNC30" s="449"/>
      <c r="FNE30" s="336"/>
      <c r="FNG30" s="449"/>
      <c r="FNI30" s="336"/>
      <c r="FNK30" s="449"/>
      <c r="FNM30" s="336"/>
      <c r="FNO30" s="449"/>
      <c r="FNQ30" s="336"/>
      <c r="FNS30" s="449"/>
      <c r="FNU30" s="336"/>
      <c r="FNW30" s="449"/>
      <c r="FNY30" s="336"/>
      <c r="FOA30" s="449"/>
      <c r="FOC30" s="336"/>
      <c r="FOE30" s="449"/>
      <c r="FOG30" s="336"/>
      <c r="FOI30" s="449"/>
      <c r="FOK30" s="336"/>
      <c r="FOM30" s="449"/>
      <c r="FOO30" s="336"/>
      <c r="FOQ30" s="449"/>
      <c r="FOS30" s="336"/>
      <c r="FOU30" s="449"/>
      <c r="FOW30" s="336"/>
      <c r="FOY30" s="449"/>
      <c r="FPA30" s="336"/>
      <c r="FPC30" s="449"/>
      <c r="FPE30" s="336"/>
      <c r="FPG30" s="449"/>
      <c r="FPI30" s="336"/>
      <c r="FPK30" s="449"/>
      <c r="FPM30" s="336"/>
      <c r="FPO30" s="449"/>
      <c r="FPQ30" s="336"/>
      <c r="FPS30" s="449"/>
      <c r="FPU30" s="336"/>
      <c r="FPW30" s="449"/>
      <c r="FPY30" s="336"/>
      <c r="FQA30" s="449"/>
      <c r="FQC30" s="336"/>
      <c r="FQE30" s="449"/>
      <c r="FQG30" s="336"/>
      <c r="FQI30" s="449"/>
      <c r="FQK30" s="336"/>
      <c r="FQM30" s="449"/>
      <c r="FQO30" s="336"/>
      <c r="FQQ30" s="449"/>
      <c r="FQS30" s="336"/>
      <c r="FQU30" s="449"/>
      <c r="FQW30" s="336"/>
      <c r="FQY30" s="449"/>
      <c r="FRA30" s="336"/>
      <c r="FRC30" s="449"/>
      <c r="FRE30" s="336"/>
      <c r="FRG30" s="449"/>
      <c r="FRI30" s="336"/>
      <c r="FRK30" s="449"/>
      <c r="FRM30" s="336"/>
      <c r="FRO30" s="449"/>
      <c r="FRQ30" s="336"/>
      <c r="FRS30" s="449"/>
      <c r="FRU30" s="336"/>
      <c r="FRW30" s="449"/>
      <c r="FRY30" s="336"/>
      <c r="FSA30" s="449"/>
      <c r="FSC30" s="336"/>
      <c r="FSE30" s="449"/>
      <c r="FSG30" s="336"/>
      <c r="FSI30" s="449"/>
      <c r="FSK30" s="336"/>
      <c r="FSM30" s="449"/>
      <c r="FSO30" s="336"/>
      <c r="FSQ30" s="449"/>
      <c r="FSS30" s="336"/>
      <c r="FSU30" s="449"/>
      <c r="FSW30" s="336"/>
      <c r="FSY30" s="449"/>
      <c r="FTA30" s="336"/>
      <c r="FTC30" s="449"/>
      <c r="FTE30" s="336"/>
      <c r="FTG30" s="449"/>
      <c r="FTI30" s="336"/>
      <c r="FTK30" s="449"/>
      <c r="FTM30" s="336"/>
      <c r="FTO30" s="449"/>
      <c r="FTQ30" s="336"/>
      <c r="FTS30" s="449"/>
      <c r="FTU30" s="336"/>
      <c r="FTW30" s="449"/>
      <c r="FTY30" s="336"/>
      <c r="FUA30" s="449"/>
      <c r="FUC30" s="336"/>
      <c r="FUE30" s="449"/>
      <c r="FUG30" s="336"/>
      <c r="FUI30" s="449"/>
      <c r="FUK30" s="336"/>
      <c r="FUM30" s="449"/>
      <c r="FUO30" s="336"/>
      <c r="FUQ30" s="449"/>
      <c r="FUS30" s="336"/>
      <c r="FUU30" s="449"/>
      <c r="FUW30" s="336"/>
      <c r="FUY30" s="449"/>
      <c r="FVA30" s="336"/>
      <c r="FVC30" s="449"/>
      <c r="FVE30" s="336"/>
      <c r="FVG30" s="449"/>
      <c r="FVI30" s="336"/>
      <c r="FVK30" s="449"/>
      <c r="FVM30" s="336"/>
      <c r="FVO30" s="449"/>
      <c r="FVQ30" s="336"/>
      <c r="FVS30" s="449"/>
      <c r="FVU30" s="336"/>
      <c r="FVW30" s="449"/>
      <c r="FVY30" s="336"/>
      <c r="FWA30" s="449"/>
      <c r="FWC30" s="336"/>
      <c r="FWE30" s="449"/>
      <c r="FWG30" s="336"/>
      <c r="FWI30" s="449"/>
      <c r="FWK30" s="336"/>
      <c r="FWM30" s="449"/>
      <c r="FWO30" s="336"/>
      <c r="FWQ30" s="449"/>
      <c r="FWS30" s="336"/>
      <c r="FWU30" s="449"/>
      <c r="FWW30" s="336"/>
      <c r="FWY30" s="449"/>
      <c r="FXA30" s="336"/>
      <c r="FXC30" s="449"/>
      <c r="FXE30" s="336"/>
      <c r="FXG30" s="449"/>
      <c r="FXI30" s="336"/>
      <c r="FXK30" s="449"/>
      <c r="FXM30" s="336"/>
      <c r="FXO30" s="449"/>
      <c r="FXQ30" s="336"/>
      <c r="FXS30" s="449"/>
      <c r="FXU30" s="336"/>
      <c r="FXW30" s="449"/>
      <c r="FXY30" s="336"/>
      <c r="FYA30" s="449"/>
      <c r="FYC30" s="336"/>
      <c r="FYE30" s="449"/>
      <c r="FYG30" s="336"/>
      <c r="FYI30" s="449"/>
      <c r="FYK30" s="336"/>
      <c r="FYM30" s="449"/>
      <c r="FYO30" s="336"/>
      <c r="FYQ30" s="449"/>
      <c r="FYS30" s="336"/>
      <c r="FYU30" s="449"/>
      <c r="FYW30" s="336"/>
      <c r="FYY30" s="449"/>
      <c r="FZA30" s="336"/>
      <c r="FZC30" s="449"/>
      <c r="FZE30" s="336"/>
      <c r="FZG30" s="449"/>
      <c r="FZI30" s="336"/>
      <c r="FZK30" s="449"/>
      <c r="FZM30" s="336"/>
      <c r="FZO30" s="449"/>
      <c r="FZQ30" s="336"/>
      <c r="FZS30" s="449"/>
      <c r="FZU30" s="336"/>
      <c r="FZW30" s="449"/>
      <c r="FZY30" s="336"/>
      <c r="GAA30" s="449"/>
      <c r="GAC30" s="336"/>
      <c r="GAE30" s="449"/>
      <c r="GAG30" s="336"/>
      <c r="GAI30" s="449"/>
      <c r="GAK30" s="336"/>
      <c r="GAM30" s="449"/>
      <c r="GAO30" s="336"/>
      <c r="GAQ30" s="449"/>
      <c r="GAS30" s="336"/>
      <c r="GAU30" s="449"/>
      <c r="GAW30" s="336"/>
      <c r="GAY30" s="449"/>
      <c r="GBA30" s="336"/>
      <c r="GBC30" s="449"/>
      <c r="GBE30" s="336"/>
      <c r="GBG30" s="449"/>
      <c r="GBI30" s="336"/>
      <c r="GBK30" s="449"/>
      <c r="GBM30" s="336"/>
      <c r="GBO30" s="449"/>
      <c r="GBQ30" s="336"/>
      <c r="GBS30" s="449"/>
      <c r="GBU30" s="336"/>
      <c r="GBW30" s="449"/>
      <c r="GBY30" s="336"/>
      <c r="GCA30" s="449"/>
      <c r="GCC30" s="336"/>
      <c r="GCE30" s="449"/>
      <c r="GCG30" s="336"/>
      <c r="GCI30" s="449"/>
      <c r="GCK30" s="336"/>
      <c r="GCM30" s="449"/>
      <c r="GCO30" s="336"/>
      <c r="GCQ30" s="449"/>
      <c r="GCS30" s="336"/>
      <c r="GCU30" s="449"/>
      <c r="GCW30" s="336"/>
      <c r="GCY30" s="449"/>
      <c r="GDA30" s="336"/>
      <c r="GDC30" s="449"/>
      <c r="GDE30" s="336"/>
      <c r="GDG30" s="449"/>
      <c r="GDI30" s="336"/>
      <c r="GDK30" s="449"/>
      <c r="GDM30" s="336"/>
      <c r="GDO30" s="449"/>
      <c r="GDQ30" s="336"/>
      <c r="GDS30" s="449"/>
      <c r="GDU30" s="336"/>
      <c r="GDW30" s="449"/>
      <c r="GDY30" s="336"/>
      <c r="GEA30" s="449"/>
      <c r="GEC30" s="336"/>
      <c r="GEE30" s="449"/>
      <c r="GEG30" s="336"/>
      <c r="GEI30" s="449"/>
      <c r="GEK30" s="336"/>
      <c r="GEM30" s="449"/>
      <c r="GEO30" s="336"/>
      <c r="GEQ30" s="449"/>
      <c r="GES30" s="336"/>
      <c r="GEU30" s="449"/>
      <c r="GEW30" s="336"/>
      <c r="GEY30" s="449"/>
      <c r="GFA30" s="336"/>
      <c r="GFC30" s="449"/>
      <c r="GFE30" s="336"/>
      <c r="GFG30" s="449"/>
      <c r="GFI30" s="336"/>
      <c r="GFK30" s="449"/>
      <c r="GFM30" s="336"/>
      <c r="GFO30" s="449"/>
      <c r="GFQ30" s="336"/>
      <c r="GFS30" s="449"/>
      <c r="GFU30" s="336"/>
      <c r="GFW30" s="449"/>
      <c r="GFY30" s="336"/>
      <c r="GGA30" s="449"/>
      <c r="GGC30" s="336"/>
      <c r="GGE30" s="449"/>
      <c r="GGG30" s="336"/>
      <c r="GGI30" s="449"/>
      <c r="GGK30" s="336"/>
      <c r="GGM30" s="449"/>
      <c r="GGO30" s="336"/>
      <c r="GGQ30" s="449"/>
      <c r="GGS30" s="336"/>
      <c r="GGU30" s="449"/>
      <c r="GGW30" s="336"/>
      <c r="GGY30" s="449"/>
      <c r="GHA30" s="336"/>
      <c r="GHC30" s="449"/>
      <c r="GHE30" s="336"/>
      <c r="GHG30" s="449"/>
      <c r="GHI30" s="336"/>
      <c r="GHK30" s="449"/>
      <c r="GHM30" s="336"/>
      <c r="GHO30" s="449"/>
      <c r="GHQ30" s="336"/>
      <c r="GHS30" s="449"/>
      <c r="GHU30" s="336"/>
      <c r="GHW30" s="449"/>
      <c r="GHY30" s="336"/>
      <c r="GIA30" s="449"/>
      <c r="GIC30" s="336"/>
      <c r="GIE30" s="449"/>
      <c r="GIG30" s="336"/>
      <c r="GII30" s="449"/>
      <c r="GIK30" s="336"/>
      <c r="GIM30" s="449"/>
      <c r="GIO30" s="336"/>
      <c r="GIQ30" s="449"/>
      <c r="GIS30" s="336"/>
      <c r="GIU30" s="449"/>
      <c r="GIW30" s="336"/>
      <c r="GIY30" s="449"/>
      <c r="GJA30" s="336"/>
      <c r="GJC30" s="449"/>
      <c r="GJE30" s="336"/>
      <c r="GJG30" s="449"/>
      <c r="GJI30" s="336"/>
      <c r="GJK30" s="449"/>
      <c r="GJM30" s="336"/>
      <c r="GJO30" s="449"/>
      <c r="GJQ30" s="336"/>
      <c r="GJS30" s="449"/>
      <c r="GJU30" s="336"/>
      <c r="GJW30" s="449"/>
      <c r="GJY30" s="336"/>
      <c r="GKA30" s="449"/>
      <c r="GKC30" s="336"/>
      <c r="GKE30" s="449"/>
      <c r="GKG30" s="336"/>
      <c r="GKI30" s="449"/>
      <c r="GKK30" s="336"/>
      <c r="GKM30" s="449"/>
      <c r="GKO30" s="336"/>
      <c r="GKQ30" s="449"/>
      <c r="GKS30" s="336"/>
      <c r="GKU30" s="449"/>
      <c r="GKW30" s="336"/>
      <c r="GKY30" s="449"/>
      <c r="GLA30" s="336"/>
      <c r="GLC30" s="449"/>
      <c r="GLE30" s="336"/>
      <c r="GLG30" s="449"/>
      <c r="GLI30" s="336"/>
      <c r="GLK30" s="449"/>
      <c r="GLM30" s="336"/>
      <c r="GLO30" s="449"/>
      <c r="GLQ30" s="336"/>
      <c r="GLS30" s="449"/>
      <c r="GLU30" s="336"/>
      <c r="GLW30" s="449"/>
      <c r="GLY30" s="336"/>
      <c r="GMA30" s="449"/>
      <c r="GMC30" s="336"/>
      <c r="GME30" s="449"/>
      <c r="GMG30" s="336"/>
      <c r="GMI30" s="449"/>
      <c r="GMK30" s="336"/>
      <c r="GMM30" s="449"/>
      <c r="GMO30" s="336"/>
      <c r="GMQ30" s="449"/>
      <c r="GMS30" s="336"/>
      <c r="GMU30" s="449"/>
      <c r="GMW30" s="336"/>
      <c r="GMY30" s="449"/>
      <c r="GNA30" s="336"/>
      <c r="GNC30" s="449"/>
      <c r="GNE30" s="336"/>
      <c r="GNG30" s="449"/>
      <c r="GNI30" s="336"/>
      <c r="GNK30" s="449"/>
      <c r="GNM30" s="336"/>
      <c r="GNO30" s="449"/>
      <c r="GNQ30" s="336"/>
      <c r="GNS30" s="449"/>
      <c r="GNU30" s="336"/>
      <c r="GNW30" s="449"/>
      <c r="GNY30" s="336"/>
      <c r="GOA30" s="449"/>
      <c r="GOC30" s="336"/>
      <c r="GOE30" s="449"/>
      <c r="GOG30" s="336"/>
      <c r="GOI30" s="449"/>
      <c r="GOK30" s="336"/>
      <c r="GOM30" s="449"/>
      <c r="GOO30" s="336"/>
      <c r="GOQ30" s="449"/>
      <c r="GOS30" s="336"/>
      <c r="GOU30" s="449"/>
      <c r="GOW30" s="336"/>
      <c r="GOY30" s="449"/>
      <c r="GPA30" s="336"/>
      <c r="GPC30" s="449"/>
      <c r="GPE30" s="336"/>
      <c r="GPG30" s="449"/>
      <c r="GPI30" s="336"/>
      <c r="GPK30" s="449"/>
      <c r="GPM30" s="336"/>
      <c r="GPO30" s="449"/>
      <c r="GPQ30" s="336"/>
      <c r="GPS30" s="449"/>
      <c r="GPU30" s="336"/>
      <c r="GPW30" s="449"/>
      <c r="GPY30" s="336"/>
      <c r="GQA30" s="449"/>
      <c r="GQC30" s="336"/>
      <c r="GQE30" s="449"/>
      <c r="GQG30" s="336"/>
      <c r="GQI30" s="449"/>
      <c r="GQK30" s="336"/>
      <c r="GQM30" s="449"/>
      <c r="GQO30" s="336"/>
      <c r="GQQ30" s="449"/>
      <c r="GQS30" s="336"/>
      <c r="GQU30" s="449"/>
      <c r="GQW30" s="336"/>
      <c r="GQY30" s="449"/>
      <c r="GRA30" s="336"/>
      <c r="GRC30" s="449"/>
      <c r="GRE30" s="336"/>
      <c r="GRG30" s="449"/>
      <c r="GRI30" s="336"/>
      <c r="GRK30" s="449"/>
      <c r="GRM30" s="336"/>
      <c r="GRO30" s="449"/>
      <c r="GRQ30" s="336"/>
      <c r="GRS30" s="449"/>
      <c r="GRU30" s="336"/>
      <c r="GRW30" s="449"/>
      <c r="GRY30" s="336"/>
      <c r="GSA30" s="449"/>
      <c r="GSC30" s="336"/>
      <c r="GSE30" s="449"/>
      <c r="GSG30" s="336"/>
      <c r="GSI30" s="449"/>
      <c r="GSK30" s="336"/>
      <c r="GSM30" s="449"/>
      <c r="GSO30" s="336"/>
      <c r="GSQ30" s="449"/>
      <c r="GSS30" s="336"/>
      <c r="GSU30" s="449"/>
      <c r="GSW30" s="336"/>
      <c r="GSY30" s="449"/>
      <c r="GTA30" s="336"/>
      <c r="GTC30" s="449"/>
      <c r="GTE30" s="336"/>
      <c r="GTG30" s="449"/>
      <c r="GTI30" s="336"/>
      <c r="GTK30" s="449"/>
      <c r="GTM30" s="336"/>
      <c r="GTO30" s="449"/>
      <c r="GTQ30" s="336"/>
      <c r="GTS30" s="449"/>
      <c r="GTU30" s="336"/>
      <c r="GTW30" s="449"/>
      <c r="GTY30" s="336"/>
      <c r="GUA30" s="449"/>
      <c r="GUC30" s="336"/>
      <c r="GUE30" s="449"/>
      <c r="GUG30" s="336"/>
      <c r="GUI30" s="449"/>
      <c r="GUK30" s="336"/>
      <c r="GUM30" s="449"/>
      <c r="GUO30" s="336"/>
      <c r="GUQ30" s="449"/>
      <c r="GUS30" s="336"/>
      <c r="GUU30" s="449"/>
      <c r="GUW30" s="336"/>
      <c r="GUY30" s="449"/>
      <c r="GVA30" s="336"/>
      <c r="GVC30" s="449"/>
      <c r="GVE30" s="336"/>
      <c r="GVG30" s="449"/>
      <c r="GVI30" s="336"/>
      <c r="GVK30" s="449"/>
      <c r="GVM30" s="336"/>
      <c r="GVO30" s="449"/>
      <c r="GVQ30" s="336"/>
      <c r="GVS30" s="449"/>
      <c r="GVU30" s="336"/>
      <c r="GVW30" s="449"/>
      <c r="GVY30" s="336"/>
      <c r="GWA30" s="449"/>
      <c r="GWC30" s="336"/>
      <c r="GWE30" s="449"/>
      <c r="GWG30" s="336"/>
      <c r="GWI30" s="449"/>
      <c r="GWK30" s="336"/>
      <c r="GWM30" s="449"/>
      <c r="GWO30" s="336"/>
      <c r="GWQ30" s="449"/>
      <c r="GWS30" s="336"/>
      <c r="GWU30" s="449"/>
      <c r="GWW30" s="336"/>
      <c r="GWY30" s="449"/>
      <c r="GXA30" s="336"/>
      <c r="GXC30" s="449"/>
      <c r="GXE30" s="336"/>
      <c r="GXG30" s="449"/>
      <c r="GXI30" s="336"/>
      <c r="GXK30" s="449"/>
      <c r="GXM30" s="336"/>
      <c r="GXO30" s="449"/>
      <c r="GXQ30" s="336"/>
      <c r="GXS30" s="449"/>
      <c r="GXU30" s="336"/>
      <c r="GXW30" s="449"/>
      <c r="GXY30" s="336"/>
      <c r="GYA30" s="449"/>
      <c r="GYC30" s="336"/>
      <c r="GYE30" s="449"/>
      <c r="GYG30" s="336"/>
      <c r="GYI30" s="449"/>
      <c r="GYK30" s="336"/>
      <c r="GYM30" s="449"/>
      <c r="GYO30" s="336"/>
      <c r="GYQ30" s="449"/>
      <c r="GYS30" s="336"/>
      <c r="GYU30" s="449"/>
      <c r="GYW30" s="336"/>
      <c r="GYY30" s="449"/>
      <c r="GZA30" s="336"/>
      <c r="GZC30" s="449"/>
      <c r="GZE30" s="336"/>
      <c r="GZG30" s="449"/>
      <c r="GZI30" s="336"/>
      <c r="GZK30" s="449"/>
      <c r="GZM30" s="336"/>
      <c r="GZO30" s="449"/>
      <c r="GZQ30" s="336"/>
      <c r="GZS30" s="449"/>
      <c r="GZU30" s="336"/>
      <c r="GZW30" s="449"/>
      <c r="GZY30" s="336"/>
      <c r="HAA30" s="449"/>
      <c r="HAC30" s="336"/>
      <c r="HAE30" s="449"/>
      <c r="HAG30" s="336"/>
      <c r="HAI30" s="449"/>
      <c r="HAK30" s="336"/>
      <c r="HAM30" s="449"/>
      <c r="HAO30" s="336"/>
      <c r="HAQ30" s="449"/>
      <c r="HAS30" s="336"/>
      <c r="HAU30" s="449"/>
      <c r="HAW30" s="336"/>
      <c r="HAY30" s="449"/>
      <c r="HBA30" s="336"/>
      <c r="HBC30" s="449"/>
      <c r="HBE30" s="336"/>
      <c r="HBG30" s="449"/>
      <c r="HBI30" s="336"/>
      <c r="HBK30" s="449"/>
      <c r="HBM30" s="336"/>
      <c r="HBO30" s="449"/>
      <c r="HBQ30" s="336"/>
      <c r="HBS30" s="449"/>
      <c r="HBU30" s="336"/>
      <c r="HBW30" s="449"/>
      <c r="HBY30" s="336"/>
      <c r="HCA30" s="449"/>
      <c r="HCC30" s="336"/>
      <c r="HCE30" s="449"/>
      <c r="HCG30" s="336"/>
      <c r="HCI30" s="449"/>
      <c r="HCK30" s="336"/>
      <c r="HCM30" s="449"/>
      <c r="HCO30" s="336"/>
      <c r="HCQ30" s="449"/>
      <c r="HCS30" s="336"/>
      <c r="HCU30" s="449"/>
      <c r="HCW30" s="336"/>
      <c r="HCY30" s="449"/>
      <c r="HDA30" s="336"/>
      <c r="HDC30" s="449"/>
      <c r="HDE30" s="336"/>
      <c r="HDG30" s="449"/>
      <c r="HDI30" s="336"/>
      <c r="HDK30" s="449"/>
      <c r="HDM30" s="336"/>
      <c r="HDO30" s="449"/>
      <c r="HDQ30" s="336"/>
      <c r="HDS30" s="449"/>
      <c r="HDU30" s="336"/>
      <c r="HDW30" s="449"/>
      <c r="HDY30" s="336"/>
      <c r="HEA30" s="449"/>
      <c r="HEC30" s="336"/>
      <c r="HEE30" s="449"/>
      <c r="HEG30" s="336"/>
      <c r="HEI30" s="449"/>
      <c r="HEK30" s="336"/>
      <c r="HEM30" s="449"/>
      <c r="HEO30" s="336"/>
      <c r="HEQ30" s="449"/>
      <c r="HES30" s="336"/>
      <c r="HEU30" s="449"/>
      <c r="HEW30" s="336"/>
      <c r="HEY30" s="449"/>
      <c r="HFA30" s="336"/>
      <c r="HFC30" s="449"/>
      <c r="HFE30" s="336"/>
      <c r="HFG30" s="449"/>
      <c r="HFI30" s="336"/>
      <c r="HFK30" s="449"/>
      <c r="HFM30" s="336"/>
      <c r="HFO30" s="449"/>
      <c r="HFQ30" s="336"/>
      <c r="HFS30" s="449"/>
      <c r="HFU30" s="336"/>
      <c r="HFW30" s="449"/>
      <c r="HFY30" s="336"/>
      <c r="HGA30" s="449"/>
      <c r="HGC30" s="336"/>
      <c r="HGE30" s="449"/>
      <c r="HGG30" s="336"/>
      <c r="HGI30" s="449"/>
      <c r="HGK30" s="336"/>
      <c r="HGM30" s="449"/>
      <c r="HGO30" s="336"/>
      <c r="HGQ30" s="449"/>
      <c r="HGS30" s="336"/>
      <c r="HGU30" s="449"/>
      <c r="HGW30" s="336"/>
      <c r="HGY30" s="449"/>
      <c r="HHA30" s="336"/>
      <c r="HHC30" s="449"/>
      <c r="HHE30" s="336"/>
      <c r="HHG30" s="449"/>
      <c r="HHI30" s="336"/>
      <c r="HHK30" s="449"/>
      <c r="HHM30" s="336"/>
      <c r="HHO30" s="449"/>
      <c r="HHQ30" s="336"/>
      <c r="HHS30" s="449"/>
      <c r="HHU30" s="336"/>
      <c r="HHW30" s="449"/>
      <c r="HHY30" s="336"/>
      <c r="HIA30" s="449"/>
      <c r="HIC30" s="336"/>
      <c r="HIE30" s="449"/>
      <c r="HIG30" s="336"/>
      <c r="HII30" s="449"/>
      <c r="HIK30" s="336"/>
      <c r="HIM30" s="449"/>
      <c r="HIO30" s="336"/>
      <c r="HIQ30" s="449"/>
      <c r="HIS30" s="336"/>
      <c r="HIU30" s="449"/>
      <c r="HIW30" s="336"/>
      <c r="HIY30" s="449"/>
      <c r="HJA30" s="336"/>
      <c r="HJC30" s="449"/>
      <c r="HJE30" s="336"/>
      <c r="HJG30" s="449"/>
      <c r="HJI30" s="336"/>
      <c r="HJK30" s="449"/>
      <c r="HJM30" s="336"/>
      <c r="HJO30" s="449"/>
      <c r="HJQ30" s="336"/>
      <c r="HJS30" s="449"/>
      <c r="HJU30" s="336"/>
      <c r="HJW30" s="449"/>
      <c r="HJY30" s="336"/>
      <c r="HKA30" s="449"/>
      <c r="HKC30" s="336"/>
      <c r="HKE30" s="449"/>
      <c r="HKG30" s="336"/>
      <c r="HKI30" s="449"/>
      <c r="HKK30" s="336"/>
      <c r="HKM30" s="449"/>
      <c r="HKO30" s="336"/>
      <c r="HKQ30" s="449"/>
      <c r="HKS30" s="336"/>
      <c r="HKU30" s="449"/>
      <c r="HKW30" s="336"/>
      <c r="HKY30" s="449"/>
      <c r="HLA30" s="336"/>
      <c r="HLC30" s="449"/>
      <c r="HLE30" s="336"/>
      <c r="HLG30" s="449"/>
      <c r="HLI30" s="336"/>
      <c r="HLK30" s="449"/>
      <c r="HLM30" s="336"/>
      <c r="HLO30" s="449"/>
      <c r="HLQ30" s="336"/>
      <c r="HLS30" s="449"/>
      <c r="HLU30" s="336"/>
      <c r="HLW30" s="449"/>
      <c r="HLY30" s="336"/>
      <c r="HMA30" s="449"/>
      <c r="HMC30" s="336"/>
      <c r="HME30" s="449"/>
      <c r="HMG30" s="336"/>
      <c r="HMI30" s="449"/>
      <c r="HMK30" s="336"/>
      <c r="HMM30" s="449"/>
      <c r="HMO30" s="336"/>
      <c r="HMQ30" s="449"/>
      <c r="HMS30" s="336"/>
      <c r="HMU30" s="449"/>
      <c r="HMW30" s="336"/>
      <c r="HMY30" s="449"/>
      <c r="HNA30" s="336"/>
      <c r="HNC30" s="449"/>
      <c r="HNE30" s="336"/>
      <c r="HNG30" s="449"/>
      <c r="HNI30" s="336"/>
      <c r="HNK30" s="449"/>
      <c r="HNM30" s="336"/>
      <c r="HNO30" s="449"/>
      <c r="HNQ30" s="336"/>
      <c r="HNS30" s="449"/>
      <c r="HNU30" s="336"/>
      <c r="HNW30" s="449"/>
      <c r="HNY30" s="336"/>
      <c r="HOA30" s="449"/>
      <c r="HOC30" s="336"/>
      <c r="HOE30" s="449"/>
      <c r="HOG30" s="336"/>
      <c r="HOI30" s="449"/>
      <c r="HOK30" s="336"/>
      <c r="HOM30" s="449"/>
      <c r="HOO30" s="336"/>
      <c r="HOQ30" s="449"/>
      <c r="HOS30" s="336"/>
      <c r="HOU30" s="449"/>
      <c r="HOW30" s="336"/>
      <c r="HOY30" s="449"/>
      <c r="HPA30" s="336"/>
      <c r="HPC30" s="449"/>
      <c r="HPE30" s="336"/>
      <c r="HPG30" s="449"/>
      <c r="HPI30" s="336"/>
      <c r="HPK30" s="449"/>
      <c r="HPM30" s="336"/>
      <c r="HPO30" s="449"/>
      <c r="HPQ30" s="336"/>
      <c r="HPS30" s="449"/>
      <c r="HPU30" s="336"/>
      <c r="HPW30" s="449"/>
      <c r="HPY30" s="336"/>
      <c r="HQA30" s="449"/>
      <c r="HQC30" s="336"/>
      <c r="HQE30" s="449"/>
      <c r="HQG30" s="336"/>
      <c r="HQI30" s="449"/>
      <c r="HQK30" s="336"/>
      <c r="HQM30" s="449"/>
      <c r="HQO30" s="336"/>
      <c r="HQQ30" s="449"/>
      <c r="HQS30" s="336"/>
      <c r="HQU30" s="449"/>
      <c r="HQW30" s="336"/>
      <c r="HQY30" s="449"/>
      <c r="HRA30" s="336"/>
      <c r="HRC30" s="449"/>
      <c r="HRE30" s="336"/>
      <c r="HRG30" s="449"/>
      <c r="HRI30" s="336"/>
      <c r="HRK30" s="449"/>
      <c r="HRM30" s="336"/>
      <c r="HRO30" s="449"/>
      <c r="HRQ30" s="336"/>
      <c r="HRS30" s="449"/>
      <c r="HRU30" s="336"/>
      <c r="HRW30" s="449"/>
      <c r="HRY30" s="336"/>
      <c r="HSA30" s="449"/>
      <c r="HSC30" s="336"/>
      <c r="HSE30" s="449"/>
      <c r="HSG30" s="336"/>
      <c r="HSI30" s="449"/>
      <c r="HSK30" s="336"/>
      <c r="HSM30" s="449"/>
      <c r="HSO30" s="336"/>
      <c r="HSQ30" s="449"/>
      <c r="HSS30" s="336"/>
      <c r="HSU30" s="449"/>
      <c r="HSW30" s="336"/>
      <c r="HSY30" s="449"/>
      <c r="HTA30" s="336"/>
      <c r="HTC30" s="449"/>
      <c r="HTE30" s="336"/>
      <c r="HTG30" s="449"/>
      <c r="HTI30" s="336"/>
      <c r="HTK30" s="449"/>
      <c r="HTM30" s="336"/>
      <c r="HTO30" s="449"/>
      <c r="HTQ30" s="336"/>
      <c r="HTS30" s="449"/>
      <c r="HTU30" s="336"/>
      <c r="HTW30" s="449"/>
      <c r="HTY30" s="336"/>
      <c r="HUA30" s="449"/>
      <c r="HUC30" s="336"/>
      <c r="HUE30" s="449"/>
      <c r="HUG30" s="336"/>
      <c r="HUI30" s="449"/>
      <c r="HUK30" s="336"/>
      <c r="HUM30" s="449"/>
      <c r="HUO30" s="336"/>
      <c r="HUQ30" s="449"/>
      <c r="HUS30" s="336"/>
      <c r="HUU30" s="449"/>
      <c r="HUW30" s="336"/>
      <c r="HUY30" s="449"/>
      <c r="HVA30" s="336"/>
      <c r="HVC30" s="449"/>
      <c r="HVE30" s="336"/>
      <c r="HVG30" s="449"/>
      <c r="HVI30" s="336"/>
      <c r="HVK30" s="449"/>
      <c r="HVM30" s="336"/>
      <c r="HVO30" s="449"/>
      <c r="HVQ30" s="336"/>
      <c r="HVS30" s="449"/>
      <c r="HVU30" s="336"/>
      <c r="HVW30" s="449"/>
      <c r="HVY30" s="336"/>
      <c r="HWA30" s="449"/>
      <c r="HWC30" s="336"/>
      <c r="HWE30" s="449"/>
      <c r="HWG30" s="336"/>
      <c r="HWI30" s="449"/>
      <c r="HWK30" s="336"/>
      <c r="HWM30" s="449"/>
      <c r="HWO30" s="336"/>
      <c r="HWQ30" s="449"/>
      <c r="HWS30" s="336"/>
      <c r="HWU30" s="449"/>
      <c r="HWW30" s="336"/>
      <c r="HWY30" s="449"/>
      <c r="HXA30" s="336"/>
      <c r="HXC30" s="449"/>
      <c r="HXE30" s="336"/>
      <c r="HXG30" s="449"/>
      <c r="HXI30" s="336"/>
      <c r="HXK30" s="449"/>
      <c r="HXM30" s="336"/>
      <c r="HXO30" s="449"/>
      <c r="HXQ30" s="336"/>
      <c r="HXS30" s="449"/>
      <c r="HXU30" s="336"/>
      <c r="HXW30" s="449"/>
      <c r="HXY30" s="336"/>
      <c r="HYA30" s="449"/>
      <c r="HYC30" s="336"/>
      <c r="HYE30" s="449"/>
      <c r="HYG30" s="336"/>
      <c r="HYI30" s="449"/>
      <c r="HYK30" s="336"/>
      <c r="HYM30" s="449"/>
      <c r="HYO30" s="336"/>
      <c r="HYQ30" s="449"/>
      <c r="HYS30" s="336"/>
      <c r="HYU30" s="449"/>
      <c r="HYW30" s="336"/>
      <c r="HYY30" s="449"/>
      <c r="HZA30" s="336"/>
      <c r="HZC30" s="449"/>
      <c r="HZE30" s="336"/>
      <c r="HZG30" s="449"/>
      <c r="HZI30" s="336"/>
      <c r="HZK30" s="449"/>
      <c r="HZM30" s="336"/>
      <c r="HZO30" s="449"/>
      <c r="HZQ30" s="336"/>
      <c r="HZS30" s="449"/>
      <c r="HZU30" s="336"/>
      <c r="HZW30" s="449"/>
      <c r="HZY30" s="336"/>
      <c r="IAA30" s="449"/>
      <c r="IAC30" s="336"/>
      <c r="IAE30" s="449"/>
      <c r="IAG30" s="336"/>
      <c r="IAI30" s="449"/>
      <c r="IAK30" s="336"/>
      <c r="IAM30" s="449"/>
      <c r="IAO30" s="336"/>
      <c r="IAQ30" s="449"/>
      <c r="IAS30" s="336"/>
      <c r="IAU30" s="449"/>
      <c r="IAW30" s="336"/>
      <c r="IAY30" s="449"/>
      <c r="IBA30" s="336"/>
      <c r="IBC30" s="449"/>
      <c r="IBE30" s="336"/>
      <c r="IBG30" s="449"/>
      <c r="IBI30" s="336"/>
      <c r="IBK30" s="449"/>
      <c r="IBM30" s="336"/>
      <c r="IBO30" s="449"/>
      <c r="IBQ30" s="336"/>
      <c r="IBS30" s="449"/>
      <c r="IBU30" s="336"/>
      <c r="IBW30" s="449"/>
      <c r="IBY30" s="336"/>
      <c r="ICA30" s="449"/>
      <c r="ICC30" s="336"/>
      <c r="ICE30" s="449"/>
      <c r="ICG30" s="336"/>
      <c r="ICI30" s="449"/>
      <c r="ICK30" s="336"/>
      <c r="ICM30" s="449"/>
      <c r="ICO30" s="336"/>
      <c r="ICQ30" s="449"/>
      <c r="ICS30" s="336"/>
      <c r="ICU30" s="449"/>
      <c r="ICW30" s="336"/>
      <c r="ICY30" s="449"/>
      <c r="IDA30" s="336"/>
      <c r="IDC30" s="449"/>
      <c r="IDE30" s="336"/>
      <c r="IDG30" s="449"/>
      <c r="IDI30" s="336"/>
      <c r="IDK30" s="449"/>
      <c r="IDM30" s="336"/>
      <c r="IDO30" s="449"/>
      <c r="IDQ30" s="336"/>
      <c r="IDS30" s="449"/>
      <c r="IDU30" s="336"/>
      <c r="IDW30" s="449"/>
      <c r="IDY30" s="336"/>
      <c r="IEA30" s="449"/>
      <c r="IEC30" s="336"/>
      <c r="IEE30" s="449"/>
      <c r="IEG30" s="336"/>
      <c r="IEI30" s="449"/>
      <c r="IEK30" s="336"/>
      <c r="IEM30" s="449"/>
      <c r="IEO30" s="336"/>
      <c r="IEQ30" s="449"/>
      <c r="IES30" s="336"/>
      <c r="IEU30" s="449"/>
      <c r="IEW30" s="336"/>
      <c r="IEY30" s="449"/>
      <c r="IFA30" s="336"/>
      <c r="IFC30" s="449"/>
      <c r="IFE30" s="336"/>
      <c r="IFG30" s="449"/>
      <c r="IFI30" s="336"/>
      <c r="IFK30" s="449"/>
      <c r="IFM30" s="336"/>
      <c r="IFO30" s="449"/>
      <c r="IFQ30" s="336"/>
      <c r="IFS30" s="449"/>
      <c r="IFU30" s="336"/>
      <c r="IFW30" s="449"/>
      <c r="IFY30" s="336"/>
      <c r="IGA30" s="449"/>
      <c r="IGC30" s="336"/>
      <c r="IGE30" s="449"/>
      <c r="IGG30" s="336"/>
      <c r="IGI30" s="449"/>
      <c r="IGK30" s="336"/>
      <c r="IGM30" s="449"/>
      <c r="IGO30" s="336"/>
      <c r="IGQ30" s="449"/>
      <c r="IGS30" s="336"/>
      <c r="IGU30" s="449"/>
      <c r="IGW30" s="336"/>
      <c r="IGY30" s="449"/>
      <c r="IHA30" s="336"/>
      <c r="IHC30" s="449"/>
      <c r="IHE30" s="336"/>
      <c r="IHG30" s="449"/>
      <c r="IHI30" s="336"/>
      <c r="IHK30" s="449"/>
      <c r="IHM30" s="336"/>
      <c r="IHO30" s="449"/>
      <c r="IHQ30" s="336"/>
      <c r="IHS30" s="449"/>
      <c r="IHU30" s="336"/>
      <c r="IHW30" s="449"/>
      <c r="IHY30" s="336"/>
      <c r="IIA30" s="449"/>
      <c r="IIC30" s="336"/>
      <c r="IIE30" s="449"/>
      <c r="IIG30" s="336"/>
      <c r="III30" s="449"/>
      <c r="IIK30" s="336"/>
      <c r="IIM30" s="449"/>
      <c r="IIO30" s="336"/>
      <c r="IIQ30" s="449"/>
      <c r="IIS30" s="336"/>
      <c r="IIU30" s="449"/>
      <c r="IIW30" s="336"/>
      <c r="IIY30" s="449"/>
      <c r="IJA30" s="336"/>
      <c r="IJC30" s="449"/>
      <c r="IJE30" s="336"/>
      <c r="IJG30" s="449"/>
      <c r="IJI30" s="336"/>
      <c r="IJK30" s="449"/>
      <c r="IJM30" s="336"/>
      <c r="IJO30" s="449"/>
      <c r="IJQ30" s="336"/>
      <c r="IJS30" s="449"/>
      <c r="IJU30" s="336"/>
      <c r="IJW30" s="449"/>
      <c r="IJY30" s="336"/>
      <c r="IKA30" s="449"/>
      <c r="IKC30" s="336"/>
      <c r="IKE30" s="449"/>
      <c r="IKG30" s="336"/>
      <c r="IKI30" s="449"/>
      <c r="IKK30" s="336"/>
      <c r="IKM30" s="449"/>
      <c r="IKO30" s="336"/>
      <c r="IKQ30" s="449"/>
      <c r="IKS30" s="336"/>
      <c r="IKU30" s="449"/>
      <c r="IKW30" s="336"/>
      <c r="IKY30" s="449"/>
      <c r="ILA30" s="336"/>
      <c r="ILC30" s="449"/>
      <c r="ILE30" s="336"/>
      <c r="ILG30" s="449"/>
      <c r="ILI30" s="336"/>
      <c r="ILK30" s="449"/>
      <c r="ILM30" s="336"/>
      <c r="ILO30" s="449"/>
      <c r="ILQ30" s="336"/>
      <c r="ILS30" s="449"/>
      <c r="ILU30" s="336"/>
      <c r="ILW30" s="449"/>
      <c r="ILY30" s="336"/>
      <c r="IMA30" s="449"/>
      <c r="IMC30" s="336"/>
      <c r="IME30" s="449"/>
      <c r="IMG30" s="336"/>
      <c r="IMI30" s="449"/>
      <c r="IMK30" s="336"/>
      <c r="IMM30" s="449"/>
      <c r="IMO30" s="336"/>
      <c r="IMQ30" s="449"/>
      <c r="IMS30" s="336"/>
      <c r="IMU30" s="449"/>
      <c r="IMW30" s="336"/>
      <c r="IMY30" s="449"/>
      <c r="INA30" s="336"/>
      <c r="INC30" s="449"/>
      <c r="INE30" s="336"/>
      <c r="ING30" s="449"/>
      <c r="INI30" s="336"/>
      <c r="INK30" s="449"/>
      <c r="INM30" s="336"/>
      <c r="INO30" s="449"/>
      <c r="INQ30" s="336"/>
      <c r="INS30" s="449"/>
      <c r="INU30" s="336"/>
      <c r="INW30" s="449"/>
      <c r="INY30" s="336"/>
      <c r="IOA30" s="449"/>
      <c r="IOC30" s="336"/>
      <c r="IOE30" s="449"/>
      <c r="IOG30" s="336"/>
      <c r="IOI30" s="449"/>
      <c r="IOK30" s="336"/>
      <c r="IOM30" s="449"/>
      <c r="IOO30" s="336"/>
      <c r="IOQ30" s="449"/>
      <c r="IOS30" s="336"/>
      <c r="IOU30" s="449"/>
      <c r="IOW30" s="336"/>
      <c r="IOY30" s="449"/>
      <c r="IPA30" s="336"/>
      <c r="IPC30" s="449"/>
      <c r="IPE30" s="336"/>
      <c r="IPG30" s="449"/>
      <c r="IPI30" s="336"/>
      <c r="IPK30" s="449"/>
      <c r="IPM30" s="336"/>
      <c r="IPO30" s="449"/>
      <c r="IPQ30" s="336"/>
      <c r="IPS30" s="449"/>
      <c r="IPU30" s="336"/>
      <c r="IPW30" s="449"/>
      <c r="IPY30" s="336"/>
      <c r="IQA30" s="449"/>
      <c r="IQC30" s="336"/>
      <c r="IQE30" s="449"/>
      <c r="IQG30" s="336"/>
      <c r="IQI30" s="449"/>
      <c r="IQK30" s="336"/>
      <c r="IQM30" s="449"/>
      <c r="IQO30" s="336"/>
      <c r="IQQ30" s="449"/>
      <c r="IQS30" s="336"/>
      <c r="IQU30" s="449"/>
      <c r="IQW30" s="336"/>
      <c r="IQY30" s="449"/>
      <c r="IRA30" s="336"/>
      <c r="IRC30" s="449"/>
      <c r="IRE30" s="336"/>
      <c r="IRG30" s="449"/>
      <c r="IRI30" s="336"/>
      <c r="IRK30" s="449"/>
      <c r="IRM30" s="336"/>
      <c r="IRO30" s="449"/>
      <c r="IRQ30" s="336"/>
      <c r="IRS30" s="449"/>
      <c r="IRU30" s="336"/>
      <c r="IRW30" s="449"/>
      <c r="IRY30" s="336"/>
      <c r="ISA30" s="449"/>
      <c r="ISC30" s="336"/>
      <c r="ISE30" s="449"/>
      <c r="ISG30" s="336"/>
      <c r="ISI30" s="449"/>
      <c r="ISK30" s="336"/>
      <c r="ISM30" s="449"/>
      <c r="ISO30" s="336"/>
      <c r="ISQ30" s="449"/>
      <c r="ISS30" s="336"/>
      <c r="ISU30" s="449"/>
      <c r="ISW30" s="336"/>
      <c r="ISY30" s="449"/>
      <c r="ITA30" s="336"/>
      <c r="ITC30" s="449"/>
      <c r="ITE30" s="336"/>
      <c r="ITG30" s="449"/>
      <c r="ITI30" s="336"/>
      <c r="ITK30" s="449"/>
      <c r="ITM30" s="336"/>
      <c r="ITO30" s="449"/>
      <c r="ITQ30" s="336"/>
      <c r="ITS30" s="449"/>
      <c r="ITU30" s="336"/>
      <c r="ITW30" s="449"/>
      <c r="ITY30" s="336"/>
      <c r="IUA30" s="449"/>
      <c r="IUC30" s="336"/>
      <c r="IUE30" s="449"/>
      <c r="IUG30" s="336"/>
      <c r="IUI30" s="449"/>
      <c r="IUK30" s="336"/>
      <c r="IUM30" s="449"/>
      <c r="IUO30" s="336"/>
      <c r="IUQ30" s="449"/>
      <c r="IUS30" s="336"/>
      <c r="IUU30" s="449"/>
      <c r="IUW30" s="336"/>
      <c r="IUY30" s="449"/>
      <c r="IVA30" s="336"/>
      <c r="IVC30" s="449"/>
      <c r="IVE30" s="336"/>
      <c r="IVG30" s="449"/>
      <c r="IVI30" s="336"/>
      <c r="IVK30" s="449"/>
      <c r="IVM30" s="336"/>
      <c r="IVO30" s="449"/>
      <c r="IVQ30" s="336"/>
      <c r="IVS30" s="449"/>
      <c r="IVU30" s="336"/>
      <c r="IVW30" s="449"/>
      <c r="IVY30" s="336"/>
      <c r="IWA30" s="449"/>
      <c r="IWC30" s="336"/>
      <c r="IWE30" s="449"/>
      <c r="IWG30" s="336"/>
      <c r="IWI30" s="449"/>
      <c r="IWK30" s="336"/>
      <c r="IWM30" s="449"/>
      <c r="IWO30" s="336"/>
      <c r="IWQ30" s="449"/>
      <c r="IWS30" s="336"/>
      <c r="IWU30" s="449"/>
      <c r="IWW30" s="336"/>
      <c r="IWY30" s="449"/>
      <c r="IXA30" s="336"/>
      <c r="IXC30" s="449"/>
      <c r="IXE30" s="336"/>
      <c r="IXG30" s="449"/>
      <c r="IXI30" s="336"/>
      <c r="IXK30" s="449"/>
      <c r="IXM30" s="336"/>
      <c r="IXO30" s="449"/>
      <c r="IXQ30" s="336"/>
      <c r="IXS30" s="449"/>
      <c r="IXU30" s="336"/>
      <c r="IXW30" s="449"/>
      <c r="IXY30" s="336"/>
      <c r="IYA30" s="449"/>
      <c r="IYC30" s="336"/>
      <c r="IYE30" s="449"/>
      <c r="IYG30" s="336"/>
      <c r="IYI30" s="449"/>
      <c r="IYK30" s="336"/>
      <c r="IYM30" s="449"/>
      <c r="IYO30" s="336"/>
      <c r="IYQ30" s="449"/>
      <c r="IYS30" s="336"/>
      <c r="IYU30" s="449"/>
      <c r="IYW30" s="336"/>
      <c r="IYY30" s="449"/>
      <c r="IZA30" s="336"/>
      <c r="IZC30" s="449"/>
      <c r="IZE30" s="336"/>
      <c r="IZG30" s="449"/>
      <c r="IZI30" s="336"/>
      <c r="IZK30" s="449"/>
      <c r="IZM30" s="336"/>
      <c r="IZO30" s="449"/>
      <c r="IZQ30" s="336"/>
      <c r="IZS30" s="449"/>
      <c r="IZU30" s="336"/>
      <c r="IZW30" s="449"/>
      <c r="IZY30" s="336"/>
      <c r="JAA30" s="449"/>
      <c r="JAC30" s="336"/>
      <c r="JAE30" s="449"/>
      <c r="JAG30" s="336"/>
      <c r="JAI30" s="449"/>
      <c r="JAK30" s="336"/>
      <c r="JAM30" s="449"/>
      <c r="JAO30" s="336"/>
      <c r="JAQ30" s="449"/>
      <c r="JAS30" s="336"/>
      <c r="JAU30" s="449"/>
      <c r="JAW30" s="336"/>
      <c r="JAY30" s="449"/>
      <c r="JBA30" s="336"/>
      <c r="JBC30" s="449"/>
      <c r="JBE30" s="336"/>
      <c r="JBG30" s="449"/>
      <c r="JBI30" s="336"/>
      <c r="JBK30" s="449"/>
      <c r="JBM30" s="336"/>
      <c r="JBO30" s="449"/>
      <c r="JBQ30" s="336"/>
      <c r="JBS30" s="449"/>
      <c r="JBU30" s="336"/>
      <c r="JBW30" s="449"/>
      <c r="JBY30" s="336"/>
      <c r="JCA30" s="449"/>
      <c r="JCC30" s="336"/>
      <c r="JCE30" s="449"/>
      <c r="JCG30" s="336"/>
      <c r="JCI30" s="449"/>
      <c r="JCK30" s="336"/>
      <c r="JCM30" s="449"/>
      <c r="JCO30" s="336"/>
      <c r="JCQ30" s="449"/>
      <c r="JCS30" s="336"/>
      <c r="JCU30" s="449"/>
      <c r="JCW30" s="336"/>
      <c r="JCY30" s="449"/>
      <c r="JDA30" s="336"/>
      <c r="JDC30" s="449"/>
      <c r="JDE30" s="336"/>
      <c r="JDG30" s="449"/>
      <c r="JDI30" s="336"/>
      <c r="JDK30" s="449"/>
      <c r="JDM30" s="336"/>
      <c r="JDO30" s="449"/>
      <c r="JDQ30" s="336"/>
      <c r="JDS30" s="449"/>
      <c r="JDU30" s="336"/>
      <c r="JDW30" s="449"/>
      <c r="JDY30" s="336"/>
      <c r="JEA30" s="449"/>
      <c r="JEC30" s="336"/>
      <c r="JEE30" s="449"/>
      <c r="JEG30" s="336"/>
      <c r="JEI30" s="449"/>
      <c r="JEK30" s="336"/>
      <c r="JEM30" s="449"/>
      <c r="JEO30" s="336"/>
      <c r="JEQ30" s="449"/>
      <c r="JES30" s="336"/>
      <c r="JEU30" s="449"/>
      <c r="JEW30" s="336"/>
      <c r="JEY30" s="449"/>
      <c r="JFA30" s="336"/>
      <c r="JFC30" s="449"/>
      <c r="JFE30" s="336"/>
      <c r="JFG30" s="449"/>
      <c r="JFI30" s="336"/>
      <c r="JFK30" s="449"/>
      <c r="JFM30" s="336"/>
      <c r="JFO30" s="449"/>
      <c r="JFQ30" s="336"/>
      <c r="JFS30" s="449"/>
      <c r="JFU30" s="336"/>
      <c r="JFW30" s="449"/>
      <c r="JFY30" s="336"/>
      <c r="JGA30" s="449"/>
      <c r="JGC30" s="336"/>
      <c r="JGE30" s="449"/>
      <c r="JGG30" s="336"/>
      <c r="JGI30" s="449"/>
      <c r="JGK30" s="336"/>
      <c r="JGM30" s="449"/>
      <c r="JGO30" s="336"/>
      <c r="JGQ30" s="449"/>
      <c r="JGS30" s="336"/>
      <c r="JGU30" s="449"/>
      <c r="JGW30" s="336"/>
      <c r="JGY30" s="449"/>
      <c r="JHA30" s="336"/>
      <c r="JHC30" s="449"/>
      <c r="JHE30" s="336"/>
      <c r="JHG30" s="449"/>
      <c r="JHI30" s="336"/>
      <c r="JHK30" s="449"/>
      <c r="JHM30" s="336"/>
      <c r="JHO30" s="449"/>
      <c r="JHQ30" s="336"/>
      <c r="JHS30" s="449"/>
      <c r="JHU30" s="336"/>
      <c r="JHW30" s="449"/>
      <c r="JHY30" s="336"/>
      <c r="JIA30" s="449"/>
      <c r="JIC30" s="336"/>
      <c r="JIE30" s="449"/>
      <c r="JIG30" s="336"/>
      <c r="JII30" s="449"/>
      <c r="JIK30" s="336"/>
      <c r="JIM30" s="449"/>
      <c r="JIO30" s="336"/>
      <c r="JIQ30" s="449"/>
      <c r="JIS30" s="336"/>
      <c r="JIU30" s="449"/>
      <c r="JIW30" s="336"/>
      <c r="JIY30" s="449"/>
      <c r="JJA30" s="336"/>
      <c r="JJC30" s="449"/>
      <c r="JJE30" s="336"/>
      <c r="JJG30" s="449"/>
      <c r="JJI30" s="336"/>
      <c r="JJK30" s="449"/>
      <c r="JJM30" s="336"/>
      <c r="JJO30" s="449"/>
      <c r="JJQ30" s="336"/>
      <c r="JJS30" s="449"/>
      <c r="JJU30" s="336"/>
      <c r="JJW30" s="449"/>
      <c r="JJY30" s="336"/>
      <c r="JKA30" s="449"/>
      <c r="JKC30" s="336"/>
      <c r="JKE30" s="449"/>
      <c r="JKG30" s="336"/>
      <c r="JKI30" s="449"/>
      <c r="JKK30" s="336"/>
      <c r="JKM30" s="449"/>
      <c r="JKO30" s="336"/>
      <c r="JKQ30" s="449"/>
      <c r="JKS30" s="336"/>
      <c r="JKU30" s="449"/>
      <c r="JKW30" s="336"/>
      <c r="JKY30" s="449"/>
      <c r="JLA30" s="336"/>
      <c r="JLC30" s="449"/>
      <c r="JLE30" s="336"/>
      <c r="JLG30" s="449"/>
      <c r="JLI30" s="336"/>
      <c r="JLK30" s="449"/>
      <c r="JLM30" s="336"/>
      <c r="JLO30" s="449"/>
      <c r="JLQ30" s="336"/>
      <c r="JLS30" s="449"/>
      <c r="JLU30" s="336"/>
      <c r="JLW30" s="449"/>
      <c r="JLY30" s="336"/>
      <c r="JMA30" s="449"/>
      <c r="JMC30" s="336"/>
      <c r="JME30" s="449"/>
      <c r="JMG30" s="336"/>
      <c r="JMI30" s="449"/>
      <c r="JMK30" s="336"/>
      <c r="JMM30" s="449"/>
      <c r="JMO30" s="336"/>
      <c r="JMQ30" s="449"/>
      <c r="JMS30" s="336"/>
      <c r="JMU30" s="449"/>
      <c r="JMW30" s="336"/>
      <c r="JMY30" s="449"/>
      <c r="JNA30" s="336"/>
      <c r="JNC30" s="449"/>
      <c r="JNE30" s="336"/>
      <c r="JNG30" s="449"/>
      <c r="JNI30" s="336"/>
      <c r="JNK30" s="449"/>
      <c r="JNM30" s="336"/>
      <c r="JNO30" s="449"/>
      <c r="JNQ30" s="336"/>
      <c r="JNS30" s="449"/>
      <c r="JNU30" s="336"/>
      <c r="JNW30" s="449"/>
      <c r="JNY30" s="336"/>
      <c r="JOA30" s="449"/>
      <c r="JOC30" s="336"/>
      <c r="JOE30" s="449"/>
      <c r="JOG30" s="336"/>
      <c r="JOI30" s="449"/>
      <c r="JOK30" s="336"/>
      <c r="JOM30" s="449"/>
      <c r="JOO30" s="336"/>
      <c r="JOQ30" s="449"/>
      <c r="JOS30" s="336"/>
      <c r="JOU30" s="449"/>
      <c r="JOW30" s="336"/>
      <c r="JOY30" s="449"/>
      <c r="JPA30" s="336"/>
      <c r="JPC30" s="449"/>
      <c r="JPE30" s="336"/>
      <c r="JPG30" s="449"/>
      <c r="JPI30" s="336"/>
      <c r="JPK30" s="449"/>
      <c r="JPM30" s="336"/>
      <c r="JPO30" s="449"/>
      <c r="JPQ30" s="336"/>
      <c r="JPS30" s="449"/>
      <c r="JPU30" s="336"/>
      <c r="JPW30" s="449"/>
      <c r="JPY30" s="336"/>
      <c r="JQA30" s="449"/>
      <c r="JQC30" s="336"/>
      <c r="JQE30" s="449"/>
      <c r="JQG30" s="336"/>
      <c r="JQI30" s="449"/>
      <c r="JQK30" s="336"/>
      <c r="JQM30" s="449"/>
      <c r="JQO30" s="336"/>
      <c r="JQQ30" s="449"/>
      <c r="JQS30" s="336"/>
      <c r="JQU30" s="449"/>
      <c r="JQW30" s="336"/>
      <c r="JQY30" s="449"/>
      <c r="JRA30" s="336"/>
      <c r="JRC30" s="449"/>
      <c r="JRE30" s="336"/>
      <c r="JRG30" s="449"/>
      <c r="JRI30" s="336"/>
      <c r="JRK30" s="449"/>
      <c r="JRM30" s="336"/>
      <c r="JRO30" s="449"/>
      <c r="JRQ30" s="336"/>
      <c r="JRS30" s="449"/>
      <c r="JRU30" s="336"/>
      <c r="JRW30" s="449"/>
      <c r="JRY30" s="336"/>
      <c r="JSA30" s="449"/>
      <c r="JSC30" s="336"/>
      <c r="JSE30" s="449"/>
      <c r="JSG30" s="336"/>
      <c r="JSI30" s="449"/>
      <c r="JSK30" s="336"/>
      <c r="JSM30" s="449"/>
      <c r="JSO30" s="336"/>
      <c r="JSQ30" s="449"/>
      <c r="JSS30" s="336"/>
      <c r="JSU30" s="449"/>
      <c r="JSW30" s="336"/>
      <c r="JSY30" s="449"/>
      <c r="JTA30" s="336"/>
      <c r="JTC30" s="449"/>
      <c r="JTE30" s="336"/>
      <c r="JTG30" s="449"/>
      <c r="JTI30" s="336"/>
      <c r="JTK30" s="449"/>
      <c r="JTM30" s="336"/>
      <c r="JTO30" s="449"/>
      <c r="JTQ30" s="336"/>
      <c r="JTS30" s="449"/>
      <c r="JTU30" s="336"/>
      <c r="JTW30" s="449"/>
      <c r="JTY30" s="336"/>
      <c r="JUA30" s="449"/>
      <c r="JUC30" s="336"/>
      <c r="JUE30" s="449"/>
      <c r="JUG30" s="336"/>
      <c r="JUI30" s="449"/>
      <c r="JUK30" s="336"/>
      <c r="JUM30" s="449"/>
      <c r="JUO30" s="336"/>
      <c r="JUQ30" s="449"/>
      <c r="JUS30" s="336"/>
      <c r="JUU30" s="449"/>
      <c r="JUW30" s="336"/>
      <c r="JUY30" s="449"/>
      <c r="JVA30" s="336"/>
      <c r="JVC30" s="449"/>
      <c r="JVE30" s="336"/>
      <c r="JVG30" s="449"/>
      <c r="JVI30" s="336"/>
      <c r="JVK30" s="449"/>
      <c r="JVM30" s="336"/>
      <c r="JVO30" s="449"/>
      <c r="JVQ30" s="336"/>
      <c r="JVS30" s="449"/>
      <c r="JVU30" s="336"/>
      <c r="JVW30" s="449"/>
      <c r="JVY30" s="336"/>
      <c r="JWA30" s="449"/>
      <c r="JWC30" s="336"/>
      <c r="JWE30" s="449"/>
      <c r="JWG30" s="336"/>
      <c r="JWI30" s="449"/>
      <c r="JWK30" s="336"/>
      <c r="JWM30" s="449"/>
      <c r="JWO30" s="336"/>
      <c r="JWQ30" s="449"/>
      <c r="JWS30" s="336"/>
      <c r="JWU30" s="449"/>
      <c r="JWW30" s="336"/>
      <c r="JWY30" s="449"/>
      <c r="JXA30" s="336"/>
      <c r="JXC30" s="449"/>
      <c r="JXE30" s="336"/>
      <c r="JXG30" s="449"/>
      <c r="JXI30" s="336"/>
      <c r="JXK30" s="449"/>
      <c r="JXM30" s="336"/>
      <c r="JXO30" s="449"/>
      <c r="JXQ30" s="336"/>
      <c r="JXS30" s="449"/>
      <c r="JXU30" s="336"/>
      <c r="JXW30" s="449"/>
      <c r="JXY30" s="336"/>
      <c r="JYA30" s="449"/>
      <c r="JYC30" s="336"/>
      <c r="JYE30" s="449"/>
      <c r="JYG30" s="336"/>
      <c r="JYI30" s="449"/>
      <c r="JYK30" s="336"/>
      <c r="JYM30" s="449"/>
      <c r="JYO30" s="336"/>
      <c r="JYQ30" s="449"/>
      <c r="JYS30" s="336"/>
      <c r="JYU30" s="449"/>
      <c r="JYW30" s="336"/>
      <c r="JYY30" s="449"/>
      <c r="JZA30" s="336"/>
      <c r="JZC30" s="449"/>
      <c r="JZE30" s="336"/>
      <c r="JZG30" s="449"/>
      <c r="JZI30" s="336"/>
      <c r="JZK30" s="449"/>
      <c r="JZM30" s="336"/>
      <c r="JZO30" s="449"/>
      <c r="JZQ30" s="336"/>
      <c r="JZS30" s="449"/>
      <c r="JZU30" s="336"/>
      <c r="JZW30" s="449"/>
      <c r="JZY30" s="336"/>
      <c r="KAA30" s="449"/>
      <c r="KAC30" s="336"/>
      <c r="KAE30" s="449"/>
      <c r="KAG30" s="336"/>
      <c r="KAI30" s="449"/>
      <c r="KAK30" s="336"/>
      <c r="KAM30" s="449"/>
      <c r="KAO30" s="336"/>
      <c r="KAQ30" s="449"/>
      <c r="KAS30" s="336"/>
      <c r="KAU30" s="449"/>
      <c r="KAW30" s="336"/>
      <c r="KAY30" s="449"/>
      <c r="KBA30" s="336"/>
      <c r="KBC30" s="449"/>
      <c r="KBE30" s="336"/>
      <c r="KBG30" s="449"/>
      <c r="KBI30" s="336"/>
      <c r="KBK30" s="449"/>
      <c r="KBM30" s="336"/>
      <c r="KBO30" s="449"/>
      <c r="KBQ30" s="336"/>
      <c r="KBS30" s="449"/>
      <c r="KBU30" s="336"/>
      <c r="KBW30" s="449"/>
      <c r="KBY30" s="336"/>
      <c r="KCA30" s="449"/>
      <c r="KCC30" s="336"/>
      <c r="KCE30" s="449"/>
      <c r="KCG30" s="336"/>
      <c r="KCI30" s="449"/>
      <c r="KCK30" s="336"/>
      <c r="KCM30" s="449"/>
      <c r="KCO30" s="336"/>
      <c r="KCQ30" s="449"/>
      <c r="KCS30" s="336"/>
      <c r="KCU30" s="449"/>
      <c r="KCW30" s="336"/>
      <c r="KCY30" s="449"/>
      <c r="KDA30" s="336"/>
      <c r="KDC30" s="449"/>
      <c r="KDE30" s="336"/>
      <c r="KDG30" s="449"/>
      <c r="KDI30" s="336"/>
      <c r="KDK30" s="449"/>
      <c r="KDM30" s="336"/>
      <c r="KDO30" s="449"/>
      <c r="KDQ30" s="336"/>
      <c r="KDS30" s="449"/>
      <c r="KDU30" s="336"/>
      <c r="KDW30" s="449"/>
      <c r="KDY30" s="336"/>
      <c r="KEA30" s="449"/>
      <c r="KEC30" s="336"/>
      <c r="KEE30" s="449"/>
      <c r="KEG30" s="336"/>
      <c r="KEI30" s="449"/>
      <c r="KEK30" s="336"/>
      <c r="KEM30" s="449"/>
      <c r="KEO30" s="336"/>
      <c r="KEQ30" s="449"/>
      <c r="KES30" s="336"/>
      <c r="KEU30" s="449"/>
      <c r="KEW30" s="336"/>
      <c r="KEY30" s="449"/>
      <c r="KFA30" s="336"/>
      <c r="KFC30" s="449"/>
      <c r="KFE30" s="336"/>
      <c r="KFG30" s="449"/>
      <c r="KFI30" s="336"/>
      <c r="KFK30" s="449"/>
      <c r="KFM30" s="336"/>
      <c r="KFO30" s="449"/>
      <c r="KFQ30" s="336"/>
      <c r="KFS30" s="449"/>
      <c r="KFU30" s="336"/>
      <c r="KFW30" s="449"/>
      <c r="KFY30" s="336"/>
      <c r="KGA30" s="449"/>
      <c r="KGC30" s="336"/>
      <c r="KGE30" s="449"/>
      <c r="KGG30" s="336"/>
      <c r="KGI30" s="449"/>
      <c r="KGK30" s="336"/>
      <c r="KGM30" s="449"/>
      <c r="KGO30" s="336"/>
      <c r="KGQ30" s="449"/>
      <c r="KGS30" s="336"/>
      <c r="KGU30" s="449"/>
      <c r="KGW30" s="336"/>
      <c r="KGY30" s="449"/>
      <c r="KHA30" s="336"/>
      <c r="KHC30" s="449"/>
      <c r="KHE30" s="336"/>
      <c r="KHG30" s="449"/>
      <c r="KHI30" s="336"/>
      <c r="KHK30" s="449"/>
      <c r="KHM30" s="336"/>
      <c r="KHO30" s="449"/>
      <c r="KHQ30" s="336"/>
      <c r="KHS30" s="449"/>
      <c r="KHU30" s="336"/>
      <c r="KHW30" s="449"/>
      <c r="KHY30" s="336"/>
      <c r="KIA30" s="449"/>
      <c r="KIC30" s="336"/>
      <c r="KIE30" s="449"/>
      <c r="KIG30" s="336"/>
      <c r="KII30" s="449"/>
      <c r="KIK30" s="336"/>
      <c r="KIM30" s="449"/>
      <c r="KIO30" s="336"/>
      <c r="KIQ30" s="449"/>
      <c r="KIS30" s="336"/>
      <c r="KIU30" s="449"/>
      <c r="KIW30" s="336"/>
      <c r="KIY30" s="449"/>
      <c r="KJA30" s="336"/>
      <c r="KJC30" s="449"/>
      <c r="KJE30" s="336"/>
      <c r="KJG30" s="449"/>
      <c r="KJI30" s="336"/>
      <c r="KJK30" s="449"/>
      <c r="KJM30" s="336"/>
      <c r="KJO30" s="449"/>
      <c r="KJQ30" s="336"/>
      <c r="KJS30" s="449"/>
      <c r="KJU30" s="336"/>
      <c r="KJW30" s="449"/>
      <c r="KJY30" s="336"/>
      <c r="KKA30" s="449"/>
      <c r="KKC30" s="336"/>
      <c r="KKE30" s="449"/>
      <c r="KKG30" s="336"/>
      <c r="KKI30" s="449"/>
      <c r="KKK30" s="336"/>
      <c r="KKM30" s="449"/>
      <c r="KKO30" s="336"/>
      <c r="KKQ30" s="449"/>
      <c r="KKS30" s="336"/>
      <c r="KKU30" s="449"/>
      <c r="KKW30" s="336"/>
      <c r="KKY30" s="449"/>
      <c r="KLA30" s="336"/>
      <c r="KLC30" s="449"/>
      <c r="KLE30" s="336"/>
      <c r="KLG30" s="449"/>
      <c r="KLI30" s="336"/>
      <c r="KLK30" s="449"/>
      <c r="KLM30" s="336"/>
      <c r="KLO30" s="449"/>
      <c r="KLQ30" s="336"/>
      <c r="KLS30" s="449"/>
      <c r="KLU30" s="336"/>
      <c r="KLW30" s="449"/>
      <c r="KLY30" s="336"/>
      <c r="KMA30" s="449"/>
      <c r="KMC30" s="336"/>
      <c r="KME30" s="449"/>
      <c r="KMG30" s="336"/>
      <c r="KMI30" s="449"/>
      <c r="KMK30" s="336"/>
      <c r="KMM30" s="449"/>
      <c r="KMO30" s="336"/>
      <c r="KMQ30" s="449"/>
      <c r="KMS30" s="336"/>
      <c r="KMU30" s="449"/>
      <c r="KMW30" s="336"/>
      <c r="KMY30" s="449"/>
      <c r="KNA30" s="336"/>
      <c r="KNC30" s="449"/>
      <c r="KNE30" s="336"/>
      <c r="KNG30" s="449"/>
      <c r="KNI30" s="336"/>
      <c r="KNK30" s="449"/>
      <c r="KNM30" s="336"/>
      <c r="KNO30" s="449"/>
      <c r="KNQ30" s="336"/>
      <c r="KNS30" s="449"/>
      <c r="KNU30" s="336"/>
      <c r="KNW30" s="449"/>
      <c r="KNY30" s="336"/>
      <c r="KOA30" s="449"/>
      <c r="KOC30" s="336"/>
      <c r="KOE30" s="449"/>
      <c r="KOG30" s="336"/>
      <c r="KOI30" s="449"/>
      <c r="KOK30" s="336"/>
      <c r="KOM30" s="449"/>
      <c r="KOO30" s="336"/>
      <c r="KOQ30" s="449"/>
      <c r="KOS30" s="336"/>
      <c r="KOU30" s="449"/>
      <c r="KOW30" s="336"/>
      <c r="KOY30" s="449"/>
      <c r="KPA30" s="336"/>
      <c r="KPC30" s="449"/>
      <c r="KPE30" s="336"/>
      <c r="KPG30" s="449"/>
      <c r="KPI30" s="336"/>
      <c r="KPK30" s="449"/>
      <c r="KPM30" s="336"/>
      <c r="KPO30" s="449"/>
      <c r="KPQ30" s="336"/>
      <c r="KPS30" s="449"/>
      <c r="KPU30" s="336"/>
      <c r="KPW30" s="449"/>
      <c r="KPY30" s="336"/>
      <c r="KQA30" s="449"/>
      <c r="KQC30" s="336"/>
      <c r="KQE30" s="449"/>
      <c r="KQG30" s="336"/>
      <c r="KQI30" s="449"/>
      <c r="KQK30" s="336"/>
      <c r="KQM30" s="449"/>
      <c r="KQO30" s="336"/>
      <c r="KQQ30" s="449"/>
      <c r="KQS30" s="336"/>
      <c r="KQU30" s="449"/>
      <c r="KQW30" s="336"/>
      <c r="KQY30" s="449"/>
      <c r="KRA30" s="336"/>
      <c r="KRC30" s="449"/>
      <c r="KRE30" s="336"/>
      <c r="KRG30" s="449"/>
      <c r="KRI30" s="336"/>
      <c r="KRK30" s="449"/>
      <c r="KRM30" s="336"/>
      <c r="KRO30" s="449"/>
      <c r="KRQ30" s="336"/>
      <c r="KRS30" s="449"/>
      <c r="KRU30" s="336"/>
      <c r="KRW30" s="449"/>
      <c r="KRY30" s="336"/>
      <c r="KSA30" s="449"/>
      <c r="KSC30" s="336"/>
      <c r="KSE30" s="449"/>
      <c r="KSG30" s="336"/>
      <c r="KSI30" s="449"/>
      <c r="KSK30" s="336"/>
      <c r="KSM30" s="449"/>
      <c r="KSO30" s="336"/>
      <c r="KSQ30" s="449"/>
      <c r="KSS30" s="336"/>
      <c r="KSU30" s="449"/>
      <c r="KSW30" s="336"/>
      <c r="KSY30" s="449"/>
      <c r="KTA30" s="336"/>
      <c r="KTC30" s="449"/>
      <c r="KTE30" s="336"/>
      <c r="KTG30" s="449"/>
      <c r="KTI30" s="336"/>
      <c r="KTK30" s="449"/>
      <c r="KTM30" s="336"/>
      <c r="KTO30" s="449"/>
      <c r="KTQ30" s="336"/>
      <c r="KTS30" s="449"/>
      <c r="KTU30" s="336"/>
      <c r="KTW30" s="449"/>
      <c r="KTY30" s="336"/>
      <c r="KUA30" s="449"/>
      <c r="KUC30" s="336"/>
      <c r="KUE30" s="449"/>
      <c r="KUG30" s="336"/>
      <c r="KUI30" s="449"/>
      <c r="KUK30" s="336"/>
      <c r="KUM30" s="449"/>
      <c r="KUO30" s="336"/>
      <c r="KUQ30" s="449"/>
      <c r="KUS30" s="336"/>
      <c r="KUU30" s="449"/>
      <c r="KUW30" s="336"/>
      <c r="KUY30" s="449"/>
      <c r="KVA30" s="336"/>
      <c r="KVC30" s="449"/>
      <c r="KVE30" s="336"/>
      <c r="KVG30" s="449"/>
      <c r="KVI30" s="336"/>
      <c r="KVK30" s="449"/>
      <c r="KVM30" s="336"/>
      <c r="KVO30" s="449"/>
      <c r="KVQ30" s="336"/>
      <c r="KVS30" s="449"/>
      <c r="KVU30" s="336"/>
      <c r="KVW30" s="449"/>
      <c r="KVY30" s="336"/>
      <c r="KWA30" s="449"/>
      <c r="KWC30" s="336"/>
      <c r="KWE30" s="449"/>
      <c r="KWG30" s="336"/>
      <c r="KWI30" s="449"/>
      <c r="KWK30" s="336"/>
      <c r="KWM30" s="449"/>
      <c r="KWO30" s="336"/>
      <c r="KWQ30" s="449"/>
      <c r="KWS30" s="336"/>
      <c r="KWU30" s="449"/>
      <c r="KWW30" s="336"/>
      <c r="KWY30" s="449"/>
      <c r="KXA30" s="336"/>
      <c r="KXC30" s="449"/>
      <c r="KXE30" s="336"/>
      <c r="KXG30" s="449"/>
      <c r="KXI30" s="336"/>
      <c r="KXK30" s="449"/>
      <c r="KXM30" s="336"/>
      <c r="KXO30" s="449"/>
      <c r="KXQ30" s="336"/>
      <c r="KXS30" s="449"/>
      <c r="KXU30" s="336"/>
      <c r="KXW30" s="449"/>
      <c r="KXY30" s="336"/>
      <c r="KYA30" s="449"/>
      <c r="KYC30" s="336"/>
      <c r="KYE30" s="449"/>
      <c r="KYG30" s="336"/>
      <c r="KYI30" s="449"/>
      <c r="KYK30" s="336"/>
      <c r="KYM30" s="449"/>
      <c r="KYO30" s="336"/>
      <c r="KYQ30" s="449"/>
      <c r="KYS30" s="336"/>
      <c r="KYU30" s="449"/>
      <c r="KYW30" s="336"/>
      <c r="KYY30" s="449"/>
      <c r="KZA30" s="336"/>
      <c r="KZC30" s="449"/>
      <c r="KZE30" s="336"/>
      <c r="KZG30" s="449"/>
      <c r="KZI30" s="336"/>
      <c r="KZK30" s="449"/>
      <c r="KZM30" s="336"/>
      <c r="KZO30" s="449"/>
      <c r="KZQ30" s="336"/>
      <c r="KZS30" s="449"/>
      <c r="KZU30" s="336"/>
      <c r="KZW30" s="449"/>
      <c r="KZY30" s="336"/>
      <c r="LAA30" s="449"/>
      <c r="LAC30" s="336"/>
      <c r="LAE30" s="449"/>
      <c r="LAG30" s="336"/>
      <c r="LAI30" s="449"/>
      <c r="LAK30" s="336"/>
      <c r="LAM30" s="449"/>
      <c r="LAO30" s="336"/>
      <c r="LAQ30" s="449"/>
      <c r="LAS30" s="336"/>
      <c r="LAU30" s="449"/>
      <c r="LAW30" s="336"/>
      <c r="LAY30" s="449"/>
      <c r="LBA30" s="336"/>
      <c r="LBC30" s="449"/>
      <c r="LBE30" s="336"/>
      <c r="LBG30" s="449"/>
      <c r="LBI30" s="336"/>
      <c r="LBK30" s="449"/>
      <c r="LBM30" s="336"/>
      <c r="LBO30" s="449"/>
      <c r="LBQ30" s="336"/>
      <c r="LBS30" s="449"/>
      <c r="LBU30" s="336"/>
      <c r="LBW30" s="449"/>
      <c r="LBY30" s="336"/>
      <c r="LCA30" s="449"/>
      <c r="LCC30" s="336"/>
      <c r="LCE30" s="449"/>
      <c r="LCG30" s="336"/>
      <c r="LCI30" s="449"/>
      <c r="LCK30" s="336"/>
      <c r="LCM30" s="449"/>
      <c r="LCO30" s="336"/>
      <c r="LCQ30" s="449"/>
      <c r="LCS30" s="336"/>
      <c r="LCU30" s="449"/>
      <c r="LCW30" s="336"/>
      <c r="LCY30" s="449"/>
      <c r="LDA30" s="336"/>
      <c r="LDC30" s="449"/>
      <c r="LDE30" s="336"/>
      <c r="LDG30" s="449"/>
      <c r="LDI30" s="336"/>
      <c r="LDK30" s="449"/>
      <c r="LDM30" s="336"/>
      <c r="LDO30" s="449"/>
      <c r="LDQ30" s="336"/>
      <c r="LDS30" s="449"/>
      <c r="LDU30" s="336"/>
      <c r="LDW30" s="449"/>
      <c r="LDY30" s="336"/>
      <c r="LEA30" s="449"/>
      <c r="LEC30" s="336"/>
      <c r="LEE30" s="449"/>
      <c r="LEG30" s="336"/>
      <c r="LEI30" s="449"/>
      <c r="LEK30" s="336"/>
      <c r="LEM30" s="449"/>
      <c r="LEO30" s="336"/>
      <c r="LEQ30" s="449"/>
      <c r="LES30" s="336"/>
      <c r="LEU30" s="449"/>
      <c r="LEW30" s="336"/>
      <c r="LEY30" s="449"/>
      <c r="LFA30" s="336"/>
      <c r="LFC30" s="449"/>
      <c r="LFE30" s="336"/>
      <c r="LFG30" s="449"/>
      <c r="LFI30" s="336"/>
      <c r="LFK30" s="449"/>
      <c r="LFM30" s="336"/>
      <c r="LFO30" s="449"/>
      <c r="LFQ30" s="336"/>
      <c r="LFS30" s="449"/>
      <c r="LFU30" s="336"/>
      <c r="LFW30" s="449"/>
      <c r="LFY30" s="336"/>
      <c r="LGA30" s="449"/>
      <c r="LGC30" s="336"/>
      <c r="LGE30" s="449"/>
      <c r="LGG30" s="336"/>
      <c r="LGI30" s="449"/>
      <c r="LGK30" s="336"/>
      <c r="LGM30" s="449"/>
      <c r="LGO30" s="336"/>
      <c r="LGQ30" s="449"/>
      <c r="LGS30" s="336"/>
      <c r="LGU30" s="449"/>
      <c r="LGW30" s="336"/>
      <c r="LGY30" s="449"/>
      <c r="LHA30" s="336"/>
      <c r="LHC30" s="449"/>
      <c r="LHE30" s="336"/>
      <c r="LHG30" s="449"/>
      <c r="LHI30" s="336"/>
      <c r="LHK30" s="449"/>
      <c r="LHM30" s="336"/>
      <c r="LHO30" s="449"/>
      <c r="LHQ30" s="336"/>
      <c r="LHS30" s="449"/>
      <c r="LHU30" s="336"/>
      <c r="LHW30" s="449"/>
      <c r="LHY30" s="336"/>
      <c r="LIA30" s="449"/>
      <c r="LIC30" s="336"/>
      <c r="LIE30" s="449"/>
      <c r="LIG30" s="336"/>
      <c r="LII30" s="449"/>
      <c r="LIK30" s="336"/>
      <c r="LIM30" s="449"/>
      <c r="LIO30" s="336"/>
      <c r="LIQ30" s="449"/>
      <c r="LIS30" s="336"/>
      <c r="LIU30" s="449"/>
      <c r="LIW30" s="336"/>
      <c r="LIY30" s="449"/>
      <c r="LJA30" s="336"/>
      <c r="LJC30" s="449"/>
      <c r="LJE30" s="336"/>
      <c r="LJG30" s="449"/>
      <c r="LJI30" s="336"/>
      <c r="LJK30" s="449"/>
      <c r="LJM30" s="336"/>
      <c r="LJO30" s="449"/>
      <c r="LJQ30" s="336"/>
      <c r="LJS30" s="449"/>
      <c r="LJU30" s="336"/>
      <c r="LJW30" s="449"/>
      <c r="LJY30" s="336"/>
      <c r="LKA30" s="449"/>
      <c r="LKC30" s="336"/>
      <c r="LKE30" s="449"/>
      <c r="LKG30" s="336"/>
      <c r="LKI30" s="449"/>
      <c r="LKK30" s="336"/>
      <c r="LKM30" s="449"/>
      <c r="LKO30" s="336"/>
      <c r="LKQ30" s="449"/>
      <c r="LKS30" s="336"/>
      <c r="LKU30" s="449"/>
      <c r="LKW30" s="336"/>
      <c r="LKY30" s="449"/>
      <c r="LLA30" s="336"/>
      <c r="LLC30" s="449"/>
      <c r="LLE30" s="336"/>
      <c r="LLG30" s="449"/>
      <c r="LLI30" s="336"/>
      <c r="LLK30" s="449"/>
      <c r="LLM30" s="336"/>
      <c r="LLO30" s="449"/>
      <c r="LLQ30" s="336"/>
      <c r="LLS30" s="449"/>
      <c r="LLU30" s="336"/>
      <c r="LLW30" s="449"/>
      <c r="LLY30" s="336"/>
      <c r="LMA30" s="449"/>
      <c r="LMC30" s="336"/>
      <c r="LME30" s="449"/>
      <c r="LMG30" s="336"/>
      <c r="LMI30" s="449"/>
      <c r="LMK30" s="336"/>
      <c r="LMM30" s="449"/>
      <c r="LMO30" s="336"/>
      <c r="LMQ30" s="449"/>
      <c r="LMS30" s="336"/>
      <c r="LMU30" s="449"/>
      <c r="LMW30" s="336"/>
      <c r="LMY30" s="449"/>
      <c r="LNA30" s="336"/>
      <c r="LNC30" s="449"/>
      <c r="LNE30" s="336"/>
      <c r="LNG30" s="449"/>
      <c r="LNI30" s="336"/>
      <c r="LNK30" s="449"/>
      <c r="LNM30" s="336"/>
      <c r="LNO30" s="449"/>
      <c r="LNQ30" s="336"/>
      <c r="LNS30" s="449"/>
      <c r="LNU30" s="336"/>
      <c r="LNW30" s="449"/>
      <c r="LNY30" s="336"/>
      <c r="LOA30" s="449"/>
      <c r="LOC30" s="336"/>
      <c r="LOE30" s="449"/>
      <c r="LOG30" s="336"/>
      <c r="LOI30" s="449"/>
      <c r="LOK30" s="336"/>
      <c r="LOM30" s="449"/>
      <c r="LOO30" s="336"/>
      <c r="LOQ30" s="449"/>
      <c r="LOS30" s="336"/>
      <c r="LOU30" s="449"/>
      <c r="LOW30" s="336"/>
      <c r="LOY30" s="449"/>
      <c r="LPA30" s="336"/>
      <c r="LPC30" s="449"/>
      <c r="LPE30" s="336"/>
      <c r="LPG30" s="449"/>
      <c r="LPI30" s="336"/>
      <c r="LPK30" s="449"/>
      <c r="LPM30" s="336"/>
      <c r="LPO30" s="449"/>
      <c r="LPQ30" s="336"/>
      <c r="LPS30" s="449"/>
      <c r="LPU30" s="336"/>
      <c r="LPW30" s="449"/>
      <c r="LPY30" s="336"/>
      <c r="LQA30" s="449"/>
      <c r="LQC30" s="336"/>
      <c r="LQE30" s="449"/>
      <c r="LQG30" s="336"/>
      <c r="LQI30" s="449"/>
      <c r="LQK30" s="336"/>
      <c r="LQM30" s="449"/>
      <c r="LQO30" s="336"/>
      <c r="LQQ30" s="449"/>
      <c r="LQS30" s="336"/>
      <c r="LQU30" s="449"/>
      <c r="LQW30" s="336"/>
      <c r="LQY30" s="449"/>
      <c r="LRA30" s="336"/>
      <c r="LRC30" s="449"/>
      <c r="LRE30" s="336"/>
      <c r="LRG30" s="449"/>
      <c r="LRI30" s="336"/>
      <c r="LRK30" s="449"/>
      <c r="LRM30" s="336"/>
      <c r="LRO30" s="449"/>
      <c r="LRQ30" s="336"/>
      <c r="LRS30" s="449"/>
      <c r="LRU30" s="336"/>
      <c r="LRW30" s="449"/>
      <c r="LRY30" s="336"/>
      <c r="LSA30" s="449"/>
      <c r="LSC30" s="336"/>
      <c r="LSE30" s="449"/>
      <c r="LSG30" s="336"/>
      <c r="LSI30" s="449"/>
      <c r="LSK30" s="336"/>
      <c r="LSM30" s="449"/>
      <c r="LSO30" s="336"/>
      <c r="LSQ30" s="449"/>
      <c r="LSS30" s="336"/>
      <c r="LSU30" s="449"/>
      <c r="LSW30" s="336"/>
      <c r="LSY30" s="449"/>
      <c r="LTA30" s="336"/>
      <c r="LTC30" s="449"/>
      <c r="LTE30" s="336"/>
      <c r="LTG30" s="449"/>
      <c r="LTI30" s="336"/>
      <c r="LTK30" s="449"/>
      <c r="LTM30" s="336"/>
      <c r="LTO30" s="449"/>
      <c r="LTQ30" s="336"/>
      <c r="LTS30" s="449"/>
      <c r="LTU30" s="336"/>
      <c r="LTW30" s="449"/>
      <c r="LTY30" s="336"/>
      <c r="LUA30" s="449"/>
      <c r="LUC30" s="336"/>
      <c r="LUE30" s="449"/>
      <c r="LUG30" s="336"/>
      <c r="LUI30" s="449"/>
      <c r="LUK30" s="336"/>
      <c r="LUM30" s="449"/>
      <c r="LUO30" s="336"/>
      <c r="LUQ30" s="449"/>
      <c r="LUS30" s="336"/>
      <c r="LUU30" s="449"/>
      <c r="LUW30" s="336"/>
      <c r="LUY30" s="449"/>
      <c r="LVA30" s="336"/>
      <c r="LVC30" s="449"/>
      <c r="LVE30" s="336"/>
      <c r="LVG30" s="449"/>
      <c r="LVI30" s="336"/>
      <c r="LVK30" s="449"/>
      <c r="LVM30" s="336"/>
      <c r="LVO30" s="449"/>
      <c r="LVQ30" s="336"/>
      <c r="LVS30" s="449"/>
      <c r="LVU30" s="336"/>
      <c r="LVW30" s="449"/>
      <c r="LVY30" s="336"/>
      <c r="LWA30" s="449"/>
      <c r="LWC30" s="336"/>
      <c r="LWE30" s="449"/>
      <c r="LWG30" s="336"/>
      <c r="LWI30" s="449"/>
      <c r="LWK30" s="336"/>
      <c r="LWM30" s="449"/>
      <c r="LWO30" s="336"/>
      <c r="LWQ30" s="449"/>
      <c r="LWS30" s="336"/>
      <c r="LWU30" s="449"/>
      <c r="LWW30" s="336"/>
      <c r="LWY30" s="449"/>
      <c r="LXA30" s="336"/>
      <c r="LXC30" s="449"/>
      <c r="LXE30" s="336"/>
      <c r="LXG30" s="449"/>
      <c r="LXI30" s="336"/>
      <c r="LXK30" s="449"/>
      <c r="LXM30" s="336"/>
      <c r="LXO30" s="449"/>
      <c r="LXQ30" s="336"/>
      <c r="LXS30" s="449"/>
      <c r="LXU30" s="336"/>
      <c r="LXW30" s="449"/>
      <c r="LXY30" s="336"/>
      <c r="LYA30" s="449"/>
      <c r="LYC30" s="336"/>
      <c r="LYE30" s="449"/>
      <c r="LYG30" s="336"/>
      <c r="LYI30" s="449"/>
      <c r="LYK30" s="336"/>
      <c r="LYM30" s="449"/>
      <c r="LYO30" s="336"/>
      <c r="LYQ30" s="449"/>
      <c r="LYS30" s="336"/>
      <c r="LYU30" s="449"/>
      <c r="LYW30" s="336"/>
      <c r="LYY30" s="449"/>
      <c r="LZA30" s="336"/>
      <c r="LZC30" s="449"/>
      <c r="LZE30" s="336"/>
      <c r="LZG30" s="449"/>
      <c r="LZI30" s="336"/>
      <c r="LZK30" s="449"/>
      <c r="LZM30" s="336"/>
      <c r="LZO30" s="449"/>
      <c r="LZQ30" s="336"/>
      <c r="LZS30" s="449"/>
      <c r="LZU30" s="336"/>
      <c r="LZW30" s="449"/>
      <c r="LZY30" s="336"/>
      <c r="MAA30" s="449"/>
      <c r="MAC30" s="336"/>
      <c r="MAE30" s="449"/>
      <c r="MAG30" s="336"/>
      <c r="MAI30" s="449"/>
      <c r="MAK30" s="336"/>
      <c r="MAM30" s="449"/>
      <c r="MAO30" s="336"/>
      <c r="MAQ30" s="449"/>
      <c r="MAS30" s="336"/>
      <c r="MAU30" s="449"/>
      <c r="MAW30" s="336"/>
      <c r="MAY30" s="449"/>
      <c r="MBA30" s="336"/>
      <c r="MBC30" s="449"/>
      <c r="MBE30" s="336"/>
      <c r="MBG30" s="449"/>
      <c r="MBI30" s="336"/>
      <c r="MBK30" s="449"/>
      <c r="MBM30" s="336"/>
      <c r="MBO30" s="449"/>
      <c r="MBQ30" s="336"/>
      <c r="MBS30" s="449"/>
      <c r="MBU30" s="336"/>
      <c r="MBW30" s="449"/>
      <c r="MBY30" s="336"/>
      <c r="MCA30" s="449"/>
      <c r="MCC30" s="336"/>
      <c r="MCE30" s="449"/>
      <c r="MCG30" s="336"/>
      <c r="MCI30" s="449"/>
      <c r="MCK30" s="336"/>
      <c r="MCM30" s="449"/>
      <c r="MCO30" s="336"/>
      <c r="MCQ30" s="449"/>
      <c r="MCS30" s="336"/>
      <c r="MCU30" s="449"/>
      <c r="MCW30" s="336"/>
      <c r="MCY30" s="449"/>
      <c r="MDA30" s="336"/>
      <c r="MDC30" s="449"/>
      <c r="MDE30" s="336"/>
      <c r="MDG30" s="449"/>
      <c r="MDI30" s="336"/>
      <c r="MDK30" s="449"/>
      <c r="MDM30" s="336"/>
      <c r="MDO30" s="449"/>
      <c r="MDQ30" s="336"/>
      <c r="MDS30" s="449"/>
      <c r="MDU30" s="336"/>
      <c r="MDW30" s="449"/>
      <c r="MDY30" s="336"/>
      <c r="MEA30" s="449"/>
      <c r="MEC30" s="336"/>
      <c r="MEE30" s="449"/>
      <c r="MEG30" s="336"/>
      <c r="MEI30" s="449"/>
      <c r="MEK30" s="336"/>
      <c r="MEM30" s="449"/>
      <c r="MEO30" s="336"/>
      <c r="MEQ30" s="449"/>
      <c r="MES30" s="336"/>
      <c r="MEU30" s="449"/>
      <c r="MEW30" s="336"/>
      <c r="MEY30" s="449"/>
      <c r="MFA30" s="336"/>
      <c r="MFC30" s="449"/>
      <c r="MFE30" s="336"/>
      <c r="MFG30" s="449"/>
      <c r="MFI30" s="336"/>
      <c r="MFK30" s="449"/>
      <c r="MFM30" s="336"/>
      <c r="MFO30" s="449"/>
      <c r="MFQ30" s="336"/>
      <c r="MFS30" s="449"/>
      <c r="MFU30" s="336"/>
      <c r="MFW30" s="449"/>
      <c r="MFY30" s="336"/>
      <c r="MGA30" s="449"/>
      <c r="MGC30" s="336"/>
      <c r="MGE30" s="449"/>
      <c r="MGG30" s="336"/>
      <c r="MGI30" s="449"/>
      <c r="MGK30" s="336"/>
      <c r="MGM30" s="449"/>
      <c r="MGO30" s="336"/>
      <c r="MGQ30" s="449"/>
      <c r="MGS30" s="336"/>
      <c r="MGU30" s="449"/>
      <c r="MGW30" s="336"/>
      <c r="MGY30" s="449"/>
      <c r="MHA30" s="336"/>
      <c r="MHC30" s="449"/>
      <c r="MHE30" s="336"/>
      <c r="MHG30" s="449"/>
      <c r="MHI30" s="336"/>
      <c r="MHK30" s="449"/>
      <c r="MHM30" s="336"/>
      <c r="MHO30" s="449"/>
      <c r="MHQ30" s="336"/>
      <c r="MHS30" s="449"/>
      <c r="MHU30" s="336"/>
      <c r="MHW30" s="449"/>
      <c r="MHY30" s="336"/>
      <c r="MIA30" s="449"/>
      <c r="MIC30" s="336"/>
      <c r="MIE30" s="449"/>
      <c r="MIG30" s="336"/>
      <c r="MII30" s="449"/>
      <c r="MIK30" s="336"/>
      <c r="MIM30" s="449"/>
      <c r="MIO30" s="336"/>
      <c r="MIQ30" s="449"/>
      <c r="MIS30" s="336"/>
      <c r="MIU30" s="449"/>
      <c r="MIW30" s="336"/>
      <c r="MIY30" s="449"/>
      <c r="MJA30" s="336"/>
      <c r="MJC30" s="449"/>
      <c r="MJE30" s="336"/>
      <c r="MJG30" s="449"/>
      <c r="MJI30" s="336"/>
      <c r="MJK30" s="449"/>
      <c r="MJM30" s="336"/>
      <c r="MJO30" s="449"/>
      <c r="MJQ30" s="336"/>
      <c r="MJS30" s="449"/>
      <c r="MJU30" s="336"/>
      <c r="MJW30" s="449"/>
      <c r="MJY30" s="336"/>
      <c r="MKA30" s="449"/>
      <c r="MKC30" s="336"/>
      <c r="MKE30" s="449"/>
      <c r="MKG30" s="336"/>
      <c r="MKI30" s="449"/>
      <c r="MKK30" s="336"/>
      <c r="MKM30" s="449"/>
      <c r="MKO30" s="336"/>
      <c r="MKQ30" s="449"/>
      <c r="MKS30" s="336"/>
      <c r="MKU30" s="449"/>
      <c r="MKW30" s="336"/>
      <c r="MKY30" s="449"/>
      <c r="MLA30" s="336"/>
      <c r="MLC30" s="449"/>
      <c r="MLE30" s="336"/>
      <c r="MLG30" s="449"/>
      <c r="MLI30" s="336"/>
      <c r="MLK30" s="449"/>
      <c r="MLM30" s="336"/>
      <c r="MLO30" s="449"/>
      <c r="MLQ30" s="336"/>
      <c r="MLS30" s="449"/>
      <c r="MLU30" s="336"/>
      <c r="MLW30" s="449"/>
      <c r="MLY30" s="336"/>
      <c r="MMA30" s="449"/>
      <c r="MMC30" s="336"/>
      <c r="MME30" s="449"/>
      <c r="MMG30" s="336"/>
      <c r="MMI30" s="449"/>
      <c r="MMK30" s="336"/>
      <c r="MMM30" s="449"/>
      <c r="MMO30" s="336"/>
      <c r="MMQ30" s="449"/>
      <c r="MMS30" s="336"/>
      <c r="MMU30" s="449"/>
      <c r="MMW30" s="336"/>
      <c r="MMY30" s="449"/>
      <c r="MNA30" s="336"/>
      <c r="MNC30" s="449"/>
      <c r="MNE30" s="336"/>
      <c r="MNG30" s="449"/>
      <c r="MNI30" s="336"/>
      <c r="MNK30" s="449"/>
      <c r="MNM30" s="336"/>
      <c r="MNO30" s="449"/>
      <c r="MNQ30" s="336"/>
      <c r="MNS30" s="449"/>
      <c r="MNU30" s="336"/>
      <c r="MNW30" s="449"/>
      <c r="MNY30" s="336"/>
      <c r="MOA30" s="449"/>
      <c r="MOC30" s="336"/>
      <c r="MOE30" s="449"/>
      <c r="MOG30" s="336"/>
      <c r="MOI30" s="449"/>
      <c r="MOK30" s="336"/>
      <c r="MOM30" s="449"/>
      <c r="MOO30" s="336"/>
      <c r="MOQ30" s="449"/>
      <c r="MOS30" s="336"/>
      <c r="MOU30" s="449"/>
      <c r="MOW30" s="336"/>
      <c r="MOY30" s="449"/>
      <c r="MPA30" s="336"/>
      <c r="MPC30" s="449"/>
      <c r="MPE30" s="336"/>
      <c r="MPG30" s="449"/>
      <c r="MPI30" s="336"/>
      <c r="MPK30" s="449"/>
      <c r="MPM30" s="336"/>
      <c r="MPO30" s="449"/>
      <c r="MPQ30" s="336"/>
      <c r="MPS30" s="449"/>
      <c r="MPU30" s="336"/>
      <c r="MPW30" s="449"/>
      <c r="MPY30" s="336"/>
      <c r="MQA30" s="449"/>
      <c r="MQC30" s="336"/>
      <c r="MQE30" s="449"/>
      <c r="MQG30" s="336"/>
      <c r="MQI30" s="449"/>
      <c r="MQK30" s="336"/>
      <c r="MQM30" s="449"/>
      <c r="MQO30" s="336"/>
      <c r="MQQ30" s="449"/>
      <c r="MQS30" s="336"/>
      <c r="MQU30" s="449"/>
      <c r="MQW30" s="336"/>
      <c r="MQY30" s="449"/>
      <c r="MRA30" s="336"/>
      <c r="MRC30" s="449"/>
      <c r="MRE30" s="336"/>
      <c r="MRG30" s="449"/>
      <c r="MRI30" s="336"/>
      <c r="MRK30" s="449"/>
      <c r="MRM30" s="336"/>
      <c r="MRO30" s="449"/>
      <c r="MRQ30" s="336"/>
      <c r="MRS30" s="449"/>
      <c r="MRU30" s="336"/>
      <c r="MRW30" s="449"/>
      <c r="MRY30" s="336"/>
      <c r="MSA30" s="449"/>
      <c r="MSC30" s="336"/>
      <c r="MSE30" s="449"/>
      <c r="MSG30" s="336"/>
      <c r="MSI30" s="449"/>
      <c r="MSK30" s="336"/>
      <c r="MSM30" s="449"/>
      <c r="MSO30" s="336"/>
      <c r="MSQ30" s="449"/>
      <c r="MSS30" s="336"/>
      <c r="MSU30" s="449"/>
      <c r="MSW30" s="336"/>
      <c r="MSY30" s="449"/>
      <c r="MTA30" s="336"/>
      <c r="MTC30" s="449"/>
      <c r="MTE30" s="336"/>
      <c r="MTG30" s="449"/>
      <c r="MTI30" s="336"/>
      <c r="MTK30" s="449"/>
      <c r="MTM30" s="336"/>
      <c r="MTO30" s="449"/>
      <c r="MTQ30" s="336"/>
      <c r="MTS30" s="449"/>
      <c r="MTU30" s="336"/>
      <c r="MTW30" s="449"/>
      <c r="MTY30" s="336"/>
      <c r="MUA30" s="449"/>
      <c r="MUC30" s="336"/>
      <c r="MUE30" s="449"/>
      <c r="MUG30" s="336"/>
      <c r="MUI30" s="449"/>
      <c r="MUK30" s="336"/>
      <c r="MUM30" s="449"/>
      <c r="MUO30" s="336"/>
      <c r="MUQ30" s="449"/>
      <c r="MUS30" s="336"/>
      <c r="MUU30" s="449"/>
      <c r="MUW30" s="336"/>
      <c r="MUY30" s="449"/>
      <c r="MVA30" s="336"/>
      <c r="MVC30" s="449"/>
      <c r="MVE30" s="336"/>
      <c r="MVG30" s="449"/>
      <c r="MVI30" s="336"/>
      <c r="MVK30" s="449"/>
      <c r="MVM30" s="336"/>
      <c r="MVO30" s="449"/>
      <c r="MVQ30" s="336"/>
      <c r="MVS30" s="449"/>
      <c r="MVU30" s="336"/>
      <c r="MVW30" s="449"/>
      <c r="MVY30" s="336"/>
      <c r="MWA30" s="449"/>
      <c r="MWC30" s="336"/>
      <c r="MWE30" s="449"/>
      <c r="MWG30" s="336"/>
      <c r="MWI30" s="449"/>
      <c r="MWK30" s="336"/>
      <c r="MWM30" s="449"/>
      <c r="MWO30" s="336"/>
      <c r="MWQ30" s="449"/>
      <c r="MWS30" s="336"/>
      <c r="MWU30" s="449"/>
      <c r="MWW30" s="336"/>
      <c r="MWY30" s="449"/>
      <c r="MXA30" s="336"/>
      <c r="MXC30" s="449"/>
      <c r="MXE30" s="336"/>
      <c r="MXG30" s="449"/>
      <c r="MXI30" s="336"/>
      <c r="MXK30" s="449"/>
      <c r="MXM30" s="336"/>
      <c r="MXO30" s="449"/>
      <c r="MXQ30" s="336"/>
      <c r="MXS30" s="449"/>
      <c r="MXU30" s="336"/>
      <c r="MXW30" s="449"/>
      <c r="MXY30" s="336"/>
      <c r="MYA30" s="449"/>
      <c r="MYC30" s="336"/>
      <c r="MYE30" s="449"/>
      <c r="MYG30" s="336"/>
      <c r="MYI30" s="449"/>
      <c r="MYK30" s="336"/>
      <c r="MYM30" s="449"/>
      <c r="MYO30" s="336"/>
      <c r="MYQ30" s="449"/>
      <c r="MYS30" s="336"/>
      <c r="MYU30" s="449"/>
      <c r="MYW30" s="336"/>
      <c r="MYY30" s="449"/>
      <c r="MZA30" s="336"/>
      <c r="MZC30" s="449"/>
      <c r="MZE30" s="336"/>
      <c r="MZG30" s="449"/>
      <c r="MZI30" s="336"/>
      <c r="MZK30" s="449"/>
      <c r="MZM30" s="336"/>
      <c r="MZO30" s="449"/>
      <c r="MZQ30" s="336"/>
      <c r="MZS30" s="449"/>
      <c r="MZU30" s="336"/>
      <c r="MZW30" s="449"/>
      <c r="MZY30" s="336"/>
      <c r="NAA30" s="449"/>
      <c r="NAC30" s="336"/>
      <c r="NAE30" s="449"/>
      <c r="NAG30" s="336"/>
      <c r="NAI30" s="449"/>
      <c r="NAK30" s="336"/>
      <c r="NAM30" s="449"/>
      <c r="NAO30" s="336"/>
      <c r="NAQ30" s="449"/>
      <c r="NAS30" s="336"/>
      <c r="NAU30" s="449"/>
      <c r="NAW30" s="336"/>
      <c r="NAY30" s="449"/>
      <c r="NBA30" s="336"/>
      <c r="NBC30" s="449"/>
      <c r="NBE30" s="336"/>
      <c r="NBG30" s="449"/>
      <c r="NBI30" s="336"/>
      <c r="NBK30" s="449"/>
      <c r="NBM30" s="336"/>
      <c r="NBO30" s="449"/>
      <c r="NBQ30" s="336"/>
      <c r="NBS30" s="449"/>
      <c r="NBU30" s="336"/>
      <c r="NBW30" s="449"/>
      <c r="NBY30" s="336"/>
      <c r="NCA30" s="449"/>
      <c r="NCC30" s="336"/>
      <c r="NCE30" s="449"/>
      <c r="NCG30" s="336"/>
      <c r="NCI30" s="449"/>
      <c r="NCK30" s="336"/>
      <c r="NCM30" s="449"/>
      <c r="NCO30" s="336"/>
      <c r="NCQ30" s="449"/>
      <c r="NCS30" s="336"/>
      <c r="NCU30" s="449"/>
      <c r="NCW30" s="336"/>
      <c r="NCY30" s="449"/>
      <c r="NDA30" s="336"/>
      <c r="NDC30" s="449"/>
      <c r="NDE30" s="336"/>
      <c r="NDG30" s="449"/>
      <c r="NDI30" s="336"/>
      <c r="NDK30" s="449"/>
      <c r="NDM30" s="336"/>
      <c r="NDO30" s="449"/>
      <c r="NDQ30" s="336"/>
      <c r="NDS30" s="449"/>
      <c r="NDU30" s="336"/>
      <c r="NDW30" s="449"/>
      <c r="NDY30" s="336"/>
      <c r="NEA30" s="449"/>
      <c r="NEC30" s="336"/>
      <c r="NEE30" s="449"/>
      <c r="NEG30" s="336"/>
      <c r="NEI30" s="449"/>
      <c r="NEK30" s="336"/>
      <c r="NEM30" s="449"/>
      <c r="NEO30" s="336"/>
      <c r="NEQ30" s="449"/>
      <c r="NES30" s="336"/>
      <c r="NEU30" s="449"/>
      <c r="NEW30" s="336"/>
      <c r="NEY30" s="449"/>
      <c r="NFA30" s="336"/>
      <c r="NFC30" s="449"/>
      <c r="NFE30" s="336"/>
      <c r="NFG30" s="449"/>
      <c r="NFI30" s="336"/>
      <c r="NFK30" s="449"/>
      <c r="NFM30" s="336"/>
      <c r="NFO30" s="449"/>
      <c r="NFQ30" s="336"/>
      <c r="NFS30" s="449"/>
      <c r="NFU30" s="336"/>
      <c r="NFW30" s="449"/>
      <c r="NFY30" s="336"/>
      <c r="NGA30" s="449"/>
      <c r="NGC30" s="336"/>
      <c r="NGE30" s="449"/>
      <c r="NGG30" s="336"/>
      <c r="NGI30" s="449"/>
      <c r="NGK30" s="336"/>
      <c r="NGM30" s="449"/>
      <c r="NGO30" s="336"/>
      <c r="NGQ30" s="449"/>
      <c r="NGS30" s="336"/>
      <c r="NGU30" s="449"/>
      <c r="NGW30" s="336"/>
      <c r="NGY30" s="449"/>
      <c r="NHA30" s="336"/>
      <c r="NHC30" s="449"/>
      <c r="NHE30" s="336"/>
      <c r="NHG30" s="449"/>
      <c r="NHI30" s="336"/>
      <c r="NHK30" s="449"/>
      <c r="NHM30" s="336"/>
      <c r="NHO30" s="449"/>
      <c r="NHQ30" s="336"/>
      <c r="NHS30" s="449"/>
      <c r="NHU30" s="336"/>
      <c r="NHW30" s="449"/>
      <c r="NHY30" s="336"/>
      <c r="NIA30" s="449"/>
      <c r="NIC30" s="336"/>
      <c r="NIE30" s="449"/>
      <c r="NIG30" s="336"/>
      <c r="NII30" s="449"/>
      <c r="NIK30" s="336"/>
      <c r="NIM30" s="449"/>
      <c r="NIO30" s="336"/>
      <c r="NIQ30" s="449"/>
      <c r="NIS30" s="336"/>
      <c r="NIU30" s="449"/>
      <c r="NIW30" s="336"/>
      <c r="NIY30" s="449"/>
      <c r="NJA30" s="336"/>
      <c r="NJC30" s="449"/>
      <c r="NJE30" s="336"/>
      <c r="NJG30" s="449"/>
      <c r="NJI30" s="336"/>
      <c r="NJK30" s="449"/>
      <c r="NJM30" s="336"/>
      <c r="NJO30" s="449"/>
      <c r="NJQ30" s="336"/>
      <c r="NJS30" s="449"/>
      <c r="NJU30" s="336"/>
      <c r="NJW30" s="449"/>
      <c r="NJY30" s="336"/>
      <c r="NKA30" s="449"/>
      <c r="NKC30" s="336"/>
      <c r="NKE30" s="449"/>
      <c r="NKG30" s="336"/>
      <c r="NKI30" s="449"/>
      <c r="NKK30" s="336"/>
      <c r="NKM30" s="449"/>
      <c r="NKO30" s="336"/>
      <c r="NKQ30" s="449"/>
      <c r="NKS30" s="336"/>
      <c r="NKU30" s="449"/>
      <c r="NKW30" s="336"/>
      <c r="NKY30" s="449"/>
      <c r="NLA30" s="336"/>
      <c r="NLC30" s="449"/>
      <c r="NLE30" s="336"/>
      <c r="NLG30" s="449"/>
      <c r="NLI30" s="336"/>
      <c r="NLK30" s="449"/>
      <c r="NLM30" s="336"/>
      <c r="NLO30" s="449"/>
      <c r="NLQ30" s="336"/>
      <c r="NLS30" s="449"/>
      <c r="NLU30" s="336"/>
      <c r="NLW30" s="449"/>
      <c r="NLY30" s="336"/>
      <c r="NMA30" s="449"/>
      <c r="NMC30" s="336"/>
      <c r="NME30" s="449"/>
      <c r="NMG30" s="336"/>
      <c r="NMI30" s="449"/>
      <c r="NMK30" s="336"/>
      <c r="NMM30" s="449"/>
      <c r="NMO30" s="336"/>
      <c r="NMQ30" s="449"/>
      <c r="NMS30" s="336"/>
      <c r="NMU30" s="449"/>
      <c r="NMW30" s="336"/>
      <c r="NMY30" s="449"/>
      <c r="NNA30" s="336"/>
      <c r="NNC30" s="449"/>
      <c r="NNE30" s="336"/>
      <c r="NNG30" s="449"/>
      <c r="NNI30" s="336"/>
      <c r="NNK30" s="449"/>
      <c r="NNM30" s="336"/>
      <c r="NNO30" s="449"/>
      <c r="NNQ30" s="336"/>
      <c r="NNS30" s="449"/>
      <c r="NNU30" s="336"/>
      <c r="NNW30" s="449"/>
      <c r="NNY30" s="336"/>
      <c r="NOA30" s="449"/>
      <c r="NOC30" s="336"/>
      <c r="NOE30" s="449"/>
      <c r="NOG30" s="336"/>
      <c r="NOI30" s="449"/>
      <c r="NOK30" s="336"/>
      <c r="NOM30" s="449"/>
      <c r="NOO30" s="336"/>
      <c r="NOQ30" s="449"/>
      <c r="NOS30" s="336"/>
      <c r="NOU30" s="449"/>
      <c r="NOW30" s="336"/>
      <c r="NOY30" s="449"/>
      <c r="NPA30" s="336"/>
      <c r="NPC30" s="449"/>
      <c r="NPE30" s="336"/>
      <c r="NPG30" s="449"/>
      <c r="NPI30" s="336"/>
      <c r="NPK30" s="449"/>
      <c r="NPM30" s="336"/>
      <c r="NPO30" s="449"/>
      <c r="NPQ30" s="336"/>
      <c r="NPS30" s="449"/>
      <c r="NPU30" s="336"/>
      <c r="NPW30" s="449"/>
      <c r="NPY30" s="336"/>
      <c r="NQA30" s="449"/>
      <c r="NQC30" s="336"/>
      <c r="NQE30" s="449"/>
      <c r="NQG30" s="336"/>
      <c r="NQI30" s="449"/>
      <c r="NQK30" s="336"/>
      <c r="NQM30" s="449"/>
      <c r="NQO30" s="336"/>
      <c r="NQQ30" s="449"/>
      <c r="NQS30" s="336"/>
      <c r="NQU30" s="449"/>
      <c r="NQW30" s="336"/>
      <c r="NQY30" s="449"/>
      <c r="NRA30" s="336"/>
      <c r="NRC30" s="449"/>
      <c r="NRE30" s="336"/>
      <c r="NRG30" s="449"/>
      <c r="NRI30" s="336"/>
      <c r="NRK30" s="449"/>
      <c r="NRM30" s="336"/>
      <c r="NRO30" s="449"/>
      <c r="NRQ30" s="336"/>
      <c r="NRS30" s="449"/>
      <c r="NRU30" s="336"/>
      <c r="NRW30" s="449"/>
      <c r="NRY30" s="336"/>
      <c r="NSA30" s="449"/>
      <c r="NSC30" s="336"/>
      <c r="NSE30" s="449"/>
      <c r="NSG30" s="336"/>
      <c r="NSI30" s="449"/>
      <c r="NSK30" s="336"/>
      <c r="NSM30" s="449"/>
      <c r="NSO30" s="336"/>
      <c r="NSQ30" s="449"/>
      <c r="NSS30" s="336"/>
      <c r="NSU30" s="449"/>
      <c r="NSW30" s="336"/>
      <c r="NSY30" s="449"/>
      <c r="NTA30" s="336"/>
      <c r="NTC30" s="449"/>
      <c r="NTE30" s="336"/>
      <c r="NTG30" s="449"/>
      <c r="NTI30" s="336"/>
      <c r="NTK30" s="449"/>
      <c r="NTM30" s="336"/>
      <c r="NTO30" s="449"/>
      <c r="NTQ30" s="336"/>
      <c r="NTS30" s="449"/>
      <c r="NTU30" s="336"/>
      <c r="NTW30" s="449"/>
      <c r="NTY30" s="336"/>
      <c r="NUA30" s="449"/>
      <c r="NUC30" s="336"/>
      <c r="NUE30" s="449"/>
      <c r="NUG30" s="336"/>
      <c r="NUI30" s="449"/>
      <c r="NUK30" s="336"/>
      <c r="NUM30" s="449"/>
      <c r="NUO30" s="336"/>
      <c r="NUQ30" s="449"/>
      <c r="NUS30" s="336"/>
      <c r="NUU30" s="449"/>
      <c r="NUW30" s="336"/>
      <c r="NUY30" s="449"/>
      <c r="NVA30" s="336"/>
      <c r="NVC30" s="449"/>
      <c r="NVE30" s="336"/>
      <c r="NVG30" s="449"/>
      <c r="NVI30" s="336"/>
      <c r="NVK30" s="449"/>
      <c r="NVM30" s="336"/>
      <c r="NVO30" s="449"/>
      <c r="NVQ30" s="336"/>
      <c r="NVS30" s="449"/>
      <c r="NVU30" s="336"/>
      <c r="NVW30" s="449"/>
      <c r="NVY30" s="336"/>
      <c r="NWA30" s="449"/>
      <c r="NWC30" s="336"/>
      <c r="NWE30" s="449"/>
      <c r="NWG30" s="336"/>
      <c r="NWI30" s="449"/>
      <c r="NWK30" s="336"/>
      <c r="NWM30" s="449"/>
      <c r="NWO30" s="336"/>
      <c r="NWQ30" s="449"/>
      <c r="NWS30" s="336"/>
      <c r="NWU30" s="449"/>
      <c r="NWW30" s="336"/>
      <c r="NWY30" s="449"/>
      <c r="NXA30" s="336"/>
      <c r="NXC30" s="449"/>
      <c r="NXE30" s="336"/>
      <c r="NXG30" s="449"/>
      <c r="NXI30" s="336"/>
      <c r="NXK30" s="449"/>
      <c r="NXM30" s="336"/>
      <c r="NXO30" s="449"/>
      <c r="NXQ30" s="336"/>
      <c r="NXS30" s="449"/>
      <c r="NXU30" s="336"/>
      <c r="NXW30" s="449"/>
      <c r="NXY30" s="336"/>
      <c r="NYA30" s="449"/>
      <c r="NYC30" s="336"/>
      <c r="NYE30" s="449"/>
      <c r="NYG30" s="336"/>
      <c r="NYI30" s="449"/>
      <c r="NYK30" s="336"/>
      <c r="NYM30" s="449"/>
      <c r="NYO30" s="336"/>
      <c r="NYQ30" s="449"/>
      <c r="NYS30" s="336"/>
      <c r="NYU30" s="449"/>
      <c r="NYW30" s="336"/>
      <c r="NYY30" s="449"/>
      <c r="NZA30" s="336"/>
      <c r="NZC30" s="449"/>
      <c r="NZE30" s="336"/>
      <c r="NZG30" s="449"/>
      <c r="NZI30" s="336"/>
      <c r="NZK30" s="449"/>
      <c r="NZM30" s="336"/>
      <c r="NZO30" s="449"/>
      <c r="NZQ30" s="336"/>
      <c r="NZS30" s="449"/>
      <c r="NZU30" s="336"/>
      <c r="NZW30" s="449"/>
      <c r="NZY30" s="336"/>
      <c r="OAA30" s="449"/>
      <c r="OAC30" s="336"/>
      <c r="OAE30" s="449"/>
      <c r="OAG30" s="336"/>
      <c r="OAI30" s="449"/>
      <c r="OAK30" s="336"/>
      <c r="OAM30" s="449"/>
      <c r="OAO30" s="336"/>
      <c r="OAQ30" s="449"/>
      <c r="OAS30" s="336"/>
      <c r="OAU30" s="449"/>
      <c r="OAW30" s="336"/>
      <c r="OAY30" s="449"/>
      <c r="OBA30" s="336"/>
      <c r="OBC30" s="449"/>
      <c r="OBE30" s="336"/>
      <c r="OBG30" s="449"/>
      <c r="OBI30" s="336"/>
      <c r="OBK30" s="449"/>
      <c r="OBM30" s="336"/>
      <c r="OBO30" s="449"/>
      <c r="OBQ30" s="336"/>
      <c r="OBS30" s="449"/>
      <c r="OBU30" s="336"/>
      <c r="OBW30" s="449"/>
      <c r="OBY30" s="336"/>
      <c r="OCA30" s="449"/>
      <c r="OCC30" s="336"/>
      <c r="OCE30" s="449"/>
      <c r="OCG30" s="336"/>
      <c r="OCI30" s="449"/>
      <c r="OCK30" s="336"/>
      <c r="OCM30" s="449"/>
      <c r="OCO30" s="336"/>
      <c r="OCQ30" s="449"/>
      <c r="OCS30" s="336"/>
      <c r="OCU30" s="449"/>
      <c r="OCW30" s="336"/>
      <c r="OCY30" s="449"/>
      <c r="ODA30" s="336"/>
      <c r="ODC30" s="449"/>
      <c r="ODE30" s="336"/>
      <c r="ODG30" s="449"/>
      <c r="ODI30" s="336"/>
      <c r="ODK30" s="449"/>
      <c r="ODM30" s="336"/>
      <c r="ODO30" s="449"/>
      <c r="ODQ30" s="336"/>
      <c r="ODS30" s="449"/>
      <c r="ODU30" s="336"/>
      <c r="ODW30" s="449"/>
      <c r="ODY30" s="336"/>
      <c r="OEA30" s="449"/>
      <c r="OEC30" s="336"/>
      <c r="OEE30" s="449"/>
      <c r="OEG30" s="336"/>
      <c r="OEI30" s="449"/>
      <c r="OEK30" s="336"/>
      <c r="OEM30" s="449"/>
      <c r="OEO30" s="336"/>
      <c r="OEQ30" s="449"/>
      <c r="OES30" s="336"/>
      <c r="OEU30" s="449"/>
      <c r="OEW30" s="336"/>
      <c r="OEY30" s="449"/>
      <c r="OFA30" s="336"/>
      <c r="OFC30" s="449"/>
      <c r="OFE30" s="336"/>
      <c r="OFG30" s="449"/>
      <c r="OFI30" s="336"/>
      <c r="OFK30" s="449"/>
      <c r="OFM30" s="336"/>
      <c r="OFO30" s="449"/>
      <c r="OFQ30" s="336"/>
      <c r="OFS30" s="449"/>
      <c r="OFU30" s="336"/>
      <c r="OFW30" s="449"/>
      <c r="OFY30" s="336"/>
      <c r="OGA30" s="449"/>
      <c r="OGC30" s="336"/>
      <c r="OGE30" s="449"/>
      <c r="OGG30" s="336"/>
      <c r="OGI30" s="449"/>
      <c r="OGK30" s="336"/>
      <c r="OGM30" s="449"/>
      <c r="OGO30" s="336"/>
      <c r="OGQ30" s="449"/>
      <c r="OGS30" s="336"/>
      <c r="OGU30" s="449"/>
      <c r="OGW30" s="336"/>
      <c r="OGY30" s="449"/>
      <c r="OHA30" s="336"/>
      <c r="OHC30" s="449"/>
      <c r="OHE30" s="336"/>
      <c r="OHG30" s="449"/>
      <c r="OHI30" s="336"/>
      <c r="OHK30" s="449"/>
      <c r="OHM30" s="336"/>
      <c r="OHO30" s="449"/>
      <c r="OHQ30" s="336"/>
      <c r="OHS30" s="449"/>
      <c r="OHU30" s="336"/>
      <c r="OHW30" s="449"/>
      <c r="OHY30" s="336"/>
      <c r="OIA30" s="449"/>
      <c r="OIC30" s="336"/>
      <c r="OIE30" s="449"/>
      <c r="OIG30" s="336"/>
      <c r="OII30" s="449"/>
      <c r="OIK30" s="336"/>
      <c r="OIM30" s="449"/>
      <c r="OIO30" s="336"/>
      <c r="OIQ30" s="449"/>
      <c r="OIS30" s="336"/>
      <c r="OIU30" s="449"/>
      <c r="OIW30" s="336"/>
      <c r="OIY30" s="449"/>
      <c r="OJA30" s="336"/>
      <c r="OJC30" s="449"/>
      <c r="OJE30" s="336"/>
      <c r="OJG30" s="449"/>
      <c r="OJI30" s="336"/>
      <c r="OJK30" s="449"/>
      <c r="OJM30" s="336"/>
      <c r="OJO30" s="449"/>
      <c r="OJQ30" s="336"/>
      <c r="OJS30" s="449"/>
      <c r="OJU30" s="336"/>
      <c r="OJW30" s="449"/>
      <c r="OJY30" s="336"/>
      <c r="OKA30" s="449"/>
      <c r="OKC30" s="336"/>
      <c r="OKE30" s="449"/>
      <c r="OKG30" s="336"/>
      <c r="OKI30" s="449"/>
      <c r="OKK30" s="336"/>
      <c r="OKM30" s="449"/>
      <c r="OKO30" s="336"/>
      <c r="OKQ30" s="449"/>
      <c r="OKS30" s="336"/>
      <c r="OKU30" s="449"/>
      <c r="OKW30" s="336"/>
      <c r="OKY30" s="449"/>
      <c r="OLA30" s="336"/>
      <c r="OLC30" s="449"/>
      <c r="OLE30" s="336"/>
      <c r="OLG30" s="449"/>
      <c r="OLI30" s="336"/>
      <c r="OLK30" s="449"/>
      <c r="OLM30" s="336"/>
      <c r="OLO30" s="449"/>
      <c r="OLQ30" s="336"/>
      <c r="OLS30" s="449"/>
      <c r="OLU30" s="336"/>
      <c r="OLW30" s="449"/>
      <c r="OLY30" s="336"/>
      <c r="OMA30" s="449"/>
      <c r="OMC30" s="336"/>
      <c r="OME30" s="449"/>
      <c r="OMG30" s="336"/>
      <c r="OMI30" s="449"/>
      <c r="OMK30" s="336"/>
      <c r="OMM30" s="449"/>
      <c r="OMO30" s="336"/>
      <c r="OMQ30" s="449"/>
      <c r="OMS30" s="336"/>
      <c r="OMU30" s="449"/>
      <c r="OMW30" s="336"/>
      <c r="OMY30" s="449"/>
      <c r="ONA30" s="336"/>
      <c r="ONC30" s="449"/>
      <c r="ONE30" s="336"/>
      <c r="ONG30" s="449"/>
      <c r="ONI30" s="336"/>
      <c r="ONK30" s="449"/>
      <c r="ONM30" s="336"/>
      <c r="ONO30" s="449"/>
      <c r="ONQ30" s="336"/>
      <c r="ONS30" s="449"/>
      <c r="ONU30" s="336"/>
      <c r="ONW30" s="449"/>
      <c r="ONY30" s="336"/>
      <c r="OOA30" s="449"/>
      <c r="OOC30" s="336"/>
      <c r="OOE30" s="449"/>
      <c r="OOG30" s="336"/>
      <c r="OOI30" s="449"/>
      <c r="OOK30" s="336"/>
      <c r="OOM30" s="449"/>
      <c r="OOO30" s="336"/>
      <c r="OOQ30" s="449"/>
      <c r="OOS30" s="336"/>
      <c r="OOU30" s="449"/>
      <c r="OOW30" s="336"/>
      <c r="OOY30" s="449"/>
      <c r="OPA30" s="336"/>
      <c r="OPC30" s="449"/>
      <c r="OPE30" s="336"/>
      <c r="OPG30" s="449"/>
      <c r="OPI30" s="336"/>
      <c r="OPK30" s="449"/>
      <c r="OPM30" s="336"/>
      <c r="OPO30" s="449"/>
      <c r="OPQ30" s="336"/>
      <c r="OPS30" s="449"/>
      <c r="OPU30" s="336"/>
      <c r="OPW30" s="449"/>
      <c r="OPY30" s="336"/>
      <c r="OQA30" s="449"/>
      <c r="OQC30" s="336"/>
      <c r="OQE30" s="449"/>
      <c r="OQG30" s="336"/>
      <c r="OQI30" s="449"/>
      <c r="OQK30" s="336"/>
      <c r="OQM30" s="449"/>
      <c r="OQO30" s="336"/>
      <c r="OQQ30" s="449"/>
      <c r="OQS30" s="336"/>
      <c r="OQU30" s="449"/>
      <c r="OQW30" s="336"/>
      <c r="OQY30" s="449"/>
      <c r="ORA30" s="336"/>
      <c r="ORC30" s="449"/>
      <c r="ORE30" s="336"/>
      <c r="ORG30" s="449"/>
      <c r="ORI30" s="336"/>
      <c r="ORK30" s="449"/>
      <c r="ORM30" s="336"/>
      <c r="ORO30" s="449"/>
      <c r="ORQ30" s="336"/>
      <c r="ORS30" s="449"/>
      <c r="ORU30" s="336"/>
      <c r="ORW30" s="449"/>
      <c r="ORY30" s="336"/>
      <c r="OSA30" s="449"/>
      <c r="OSC30" s="336"/>
      <c r="OSE30" s="449"/>
      <c r="OSG30" s="336"/>
      <c r="OSI30" s="449"/>
      <c r="OSK30" s="336"/>
      <c r="OSM30" s="449"/>
      <c r="OSO30" s="336"/>
      <c r="OSQ30" s="449"/>
      <c r="OSS30" s="336"/>
      <c r="OSU30" s="449"/>
      <c r="OSW30" s="336"/>
      <c r="OSY30" s="449"/>
      <c r="OTA30" s="336"/>
      <c r="OTC30" s="449"/>
      <c r="OTE30" s="336"/>
      <c r="OTG30" s="449"/>
      <c r="OTI30" s="336"/>
      <c r="OTK30" s="449"/>
      <c r="OTM30" s="336"/>
      <c r="OTO30" s="449"/>
      <c r="OTQ30" s="336"/>
      <c r="OTS30" s="449"/>
      <c r="OTU30" s="336"/>
      <c r="OTW30" s="449"/>
      <c r="OTY30" s="336"/>
      <c r="OUA30" s="449"/>
      <c r="OUC30" s="336"/>
      <c r="OUE30" s="449"/>
      <c r="OUG30" s="336"/>
      <c r="OUI30" s="449"/>
      <c r="OUK30" s="336"/>
      <c r="OUM30" s="449"/>
      <c r="OUO30" s="336"/>
      <c r="OUQ30" s="449"/>
      <c r="OUS30" s="336"/>
      <c r="OUU30" s="449"/>
      <c r="OUW30" s="336"/>
      <c r="OUY30" s="449"/>
      <c r="OVA30" s="336"/>
      <c r="OVC30" s="449"/>
      <c r="OVE30" s="336"/>
      <c r="OVG30" s="449"/>
      <c r="OVI30" s="336"/>
      <c r="OVK30" s="449"/>
      <c r="OVM30" s="336"/>
      <c r="OVO30" s="449"/>
      <c r="OVQ30" s="336"/>
      <c r="OVS30" s="449"/>
      <c r="OVU30" s="336"/>
      <c r="OVW30" s="449"/>
      <c r="OVY30" s="336"/>
      <c r="OWA30" s="449"/>
      <c r="OWC30" s="336"/>
      <c r="OWE30" s="449"/>
      <c r="OWG30" s="336"/>
      <c r="OWI30" s="449"/>
      <c r="OWK30" s="336"/>
      <c r="OWM30" s="449"/>
      <c r="OWO30" s="336"/>
      <c r="OWQ30" s="449"/>
      <c r="OWS30" s="336"/>
      <c r="OWU30" s="449"/>
      <c r="OWW30" s="336"/>
      <c r="OWY30" s="449"/>
      <c r="OXA30" s="336"/>
      <c r="OXC30" s="449"/>
      <c r="OXE30" s="336"/>
      <c r="OXG30" s="449"/>
      <c r="OXI30" s="336"/>
      <c r="OXK30" s="449"/>
      <c r="OXM30" s="336"/>
      <c r="OXO30" s="449"/>
      <c r="OXQ30" s="336"/>
      <c r="OXS30" s="449"/>
      <c r="OXU30" s="336"/>
      <c r="OXW30" s="449"/>
      <c r="OXY30" s="336"/>
      <c r="OYA30" s="449"/>
      <c r="OYC30" s="336"/>
      <c r="OYE30" s="449"/>
      <c r="OYG30" s="336"/>
      <c r="OYI30" s="449"/>
      <c r="OYK30" s="336"/>
      <c r="OYM30" s="449"/>
      <c r="OYO30" s="336"/>
      <c r="OYQ30" s="449"/>
      <c r="OYS30" s="336"/>
      <c r="OYU30" s="449"/>
      <c r="OYW30" s="336"/>
      <c r="OYY30" s="449"/>
      <c r="OZA30" s="336"/>
      <c r="OZC30" s="449"/>
      <c r="OZE30" s="336"/>
      <c r="OZG30" s="449"/>
      <c r="OZI30" s="336"/>
      <c r="OZK30" s="449"/>
      <c r="OZM30" s="336"/>
      <c r="OZO30" s="449"/>
      <c r="OZQ30" s="336"/>
      <c r="OZS30" s="449"/>
      <c r="OZU30" s="336"/>
      <c r="OZW30" s="449"/>
      <c r="OZY30" s="336"/>
      <c r="PAA30" s="449"/>
      <c r="PAC30" s="336"/>
      <c r="PAE30" s="449"/>
      <c r="PAG30" s="336"/>
      <c r="PAI30" s="449"/>
      <c r="PAK30" s="336"/>
      <c r="PAM30" s="449"/>
      <c r="PAO30" s="336"/>
      <c r="PAQ30" s="449"/>
      <c r="PAS30" s="336"/>
      <c r="PAU30" s="449"/>
      <c r="PAW30" s="336"/>
      <c r="PAY30" s="449"/>
      <c r="PBA30" s="336"/>
      <c r="PBC30" s="449"/>
      <c r="PBE30" s="336"/>
      <c r="PBG30" s="449"/>
      <c r="PBI30" s="336"/>
      <c r="PBK30" s="449"/>
      <c r="PBM30" s="336"/>
      <c r="PBO30" s="449"/>
      <c r="PBQ30" s="336"/>
      <c r="PBS30" s="449"/>
      <c r="PBU30" s="336"/>
      <c r="PBW30" s="449"/>
      <c r="PBY30" s="336"/>
      <c r="PCA30" s="449"/>
      <c r="PCC30" s="336"/>
      <c r="PCE30" s="449"/>
      <c r="PCG30" s="336"/>
      <c r="PCI30" s="449"/>
      <c r="PCK30" s="336"/>
      <c r="PCM30" s="449"/>
      <c r="PCO30" s="336"/>
      <c r="PCQ30" s="449"/>
      <c r="PCS30" s="336"/>
      <c r="PCU30" s="449"/>
      <c r="PCW30" s="336"/>
      <c r="PCY30" s="449"/>
      <c r="PDA30" s="336"/>
      <c r="PDC30" s="449"/>
      <c r="PDE30" s="336"/>
      <c r="PDG30" s="449"/>
      <c r="PDI30" s="336"/>
      <c r="PDK30" s="449"/>
      <c r="PDM30" s="336"/>
      <c r="PDO30" s="449"/>
      <c r="PDQ30" s="336"/>
      <c r="PDS30" s="449"/>
      <c r="PDU30" s="336"/>
      <c r="PDW30" s="449"/>
      <c r="PDY30" s="336"/>
      <c r="PEA30" s="449"/>
      <c r="PEC30" s="336"/>
      <c r="PEE30" s="449"/>
      <c r="PEG30" s="336"/>
      <c r="PEI30" s="449"/>
      <c r="PEK30" s="336"/>
      <c r="PEM30" s="449"/>
      <c r="PEO30" s="336"/>
      <c r="PEQ30" s="449"/>
      <c r="PES30" s="336"/>
      <c r="PEU30" s="449"/>
      <c r="PEW30" s="336"/>
      <c r="PEY30" s="449"/>
      <c r="PFA30" s="336"/>
      <c r="PFC30" s="449"/>
      <c r="PFE30" s="336"/>
      <c r="PFG30" s="449"/>
      <c r="PFI30" s="336"/>
      <c r="PFK30" s="449"/>
      <c r="PFM30" s="336"/>
      <c r="PFO30" s="449"/>
      <c r="PFQ30" s="336"/>
      <c r="PFS30" s="449"/>
      <c r="PFU30" s="336"/>
      <c r="PFW30" s="449"/>
      <c r="PFY30" s="336"/>
      <c r="PGA30" s="449"/>
      <c r="PGC30" s="336"/>
      <c r="PGE30" s="449"/>
      <c r="PGG30" s="336"/>
      <c r="PGI30" s="449"/>
      <c r="PGK30" s="336"/>
      <c r="PGM30" s="449"/>
      <c r="PGO30" s="336"/>
      <c r="PGQ30" s="449"/>
      <c r="PGS30" s="336"/>
      <c r="PGU30" s="449"/>
      <c r="PGW30" s="336"/>
      <c r="PGY30" s="449"/>
      <c r="PHA30" s="336"/>
      <c r="PHC30" s="449"/>
      <c r="PHE30" s="336"/>
      <c r="PHG30" s="449"/>
      <c r="PHI30" s="336"/>
      <c r="PHK30" s="449"/>
      <c r="PHM30" s="336"/>
      <c r="PHO30" s="449"/>
      <c r="PHQ30" s="336"/>
      <c r="PHS30" s="449"/>
      <c r="PHU30" s="336"/>
      <c r="PHW30" s="449"/>
      <c r="PHY30" s="336"/>
      <c r="PIA30" s="449"/>
      <c r="PIC30" s="336"/>
      <c r="PIE30" s="449"/>
      <c r="PIG30" s="336"/>
      <c r="PII30" s="449"/>
      <c r="PIK30" s="336"/>
      <c r="PIM30" s="449"/>
      <c r="PIO30" s="336"/>
      <c r="PIQ30" s="449"/>
      <c r="PIS30" s="336"/>
      <c r="PIU30" s="449"/>
      <c r="PIW30" s="336"/>
      <c r="PIY30" s="449"/>
      <c r="PJA30" s="336"/>
      <c r="PJC30" s="449"/>
      <c r="PJE30" s="336"/>
      <c r="PJG30" s="449"/>
      <c r="PJI30" s="336"/>
      <c r="PJK30" s="449"/>
      <c r="PJM30" s="336"/>
      <c r="PJO30" s="449"/>
      <c r="PJQ30" s="336"/>
      <c r="PJS30" s="449"/>
      <c r="PJU30" s="336"/>
      <c r="PJW30" s="449"/>
      <c r="PJY30" s="336"/>
      <c r="PKA30" s="449"/>
      <c r="PKC30" s="336"/>
      <c r="PKE30" s="449"/>
      <c r="PKG30" s="336"/>
      <c r="PKI30" s="449"/>
      <c r="PKK30" s="336"/>
      <c r="PKM30" s="449"/>
      <c r="PKO30" s="336"/>
      <c r="PKQ30" s="449"/>
      <c r="PKS30" s="336"/>
      <c r="PKU30" s="449"/>
      <c r="PKW30" s="336"/>
      <c r="PKY30" s="449"/>
      <c r="PLA30" s="336"/>
      <c r="PLC30" s="449"/>
      <c r="PLE30" s="336"/>
      <c r="PLG30" s="449"/>
      <c r="PLI30" s="336"/>
      <c r="PLK30" s="449"/>
      <c r="PLM30" s="336"/>
      <c r="PLO30" s="449"/>
      <c r="PLQ30" s="336"/>
      <c r="PLS30" s="449"/>
      <c r="PLU30" s="336"/>
      <c r="PLW30" s="449"/>
      <c r="PLY30" s="336"/>
      <c r="PMA30" s="449"/>
      <c r="PMC30" s="336"/>
      <c r="PME30" s="449"/>
      <c r="PMG30" s="336"/>
      <c r="PMI30" s="449"/>
      <c r="PMK30" s="336"/>
      <c r="PMM30" s="449"/>
      <c r="PMO30" s="336"/>
      <c r="PMQ30" s="449"/>
      <c r="PMS30" s="336"/>
      <c r="PMU30" s="449"/>
      <c r="PMW30" s="336"/>
      <c r="PMY30" s="449"/>
      <c r="PNA30" s="336"/>
      <c r="PNC30" s="449"/>
      <c r="PNE30" s="336"/>
      <c r="PNG30" s="449"/>
      <c r="PNI30" s="336"/>
      <c r="PNK30" s="449"/>
      <c r="PNM30" s="336"/>
      <c r="PNO30" s="449"/>
      <c r="PNQ30" s="336"/>
      <c r="PNS30" s="449"/>
      <c r="PNU30" s="336"/>
      <c r="PNW30" s="449"/>
      <c r="PNY30" s="336"/>
      <c r="POA30" s="449"/>
      <c r="POC30" s="336"/>
      <c r="POE30" s="449"/>
      <c r="POG30" s="336"/>
      <c r="POI30" s="449"/>
      <c r="POK30" s="336"/>
      <c r="POM30" s="449"/>
      <c r="POO30" s="336"/>
      <c r="POQ30" s="449"/>
      <c r="POS30" s="336"/>
      <c r="POU30" s="449"/>
      <c r="POW30" s="336"/>
      <c r="POY30" s="449"/>
      <c r="PPA30" s="336"/>
      <c r="PPC30" s="449"/>
      <c r="PPE30" s="336"/>
      <c r="PPG30" s="449"/>
      <c r="PPI30" s="336"/>
      <c r="PPK30" s="449"/>
      <c r="PPM30" s="336"/>
      <c r="PPO30" s="449"/>
      <c r="PPQ30" s="336"/>
      <c r="PPS30" s="449"/>
      <c r="PPU30" s="336"/>
      <c r="PPW30" s="449"/>
      <c r="PPY30" s="336"/>
      <c r="PQA30" s="449"/>
      <c r="PQC30" s="336"/>
      <c r="PQE30" s="449"/>
      <c r="PQG30" s="336"/>
      <c r="PQI30" s="449"/>
      <c r="PQK30" s="336"/>
      <c r="PQM30" s="449"/>
      <c r="PQO30" s="336"/>
      <c r="PQQ30" s="449"/>
      <c r="PQS30" s="336"/>
      <c r="PQU30" s="449"/>
      <c r="PQW30" s="336"/>
      <c r="PQY30" s="449"/>
      <c r="PRA30" s="336"/>
      <c r="PRC30" s="449"/>
      <c r="PRE30" s="336"/>
      <c r="PRG30" s="449"/>
      <c r="PRI30" s="336"/>
      <c r="PRK30" s="449"/>
      <c r="PRM30" s="336"/>
      <c r="PRO30" s="449"/>
      <c r="PRQ30" s="336"/>
      <c r="PRS30" s="449"/>
      <c r="PRU30" s="336"/>
      <c r="PRW30" s="449"/>
      <c r="PRY30" s="336"/>
      <c r="PSA30" s="449"/>
      <c r="PSC30" s="336"/>
      <c r="PSE30" s="449"/>
      <c r="PSG30" s="336"/>
      <c r="PSI30" s="449"/>
      <c r="PSK30" s="336"/>
      <c r="PSM30" s="449"/>
      <c r="PSO30" s="336"/>
      <c r="PSQ30" s="449"/>
      <c r="PSS30" s="336"/>
      <c r="PSU30" s="449"/>
      <c r="PSW30" s="336"/>
      <c r="PSY30" s="449"/>
      <c r="PTA30" s="336"/>
      <c r="PTC30" s="449"/>
      <c r="PTE30" s="336"/>
      <c r="PTG30" s="449"/>
      <c r="PTI30" s="336"/>
      <c r="PTK30" s="449"/>
      <c r="PTM30" s="336"/>
      <c r="PTO30" s="449"/>
      <c r="PTQ30" s="336"/>
      <c r="PTS30" s="449"/>
      <c r="PTU30" s="336"/>
      <c r="PTW30" s="449"/>
      <c r="PTY30" s="336"/>
      <c r="PUA30" s="449"/>
      <c r="PUC30" s="336"/>
      <c r="PUE30" s="449"/>
      <c r="PUG30" s="336"/>
      <c r="PUI30" s="449"/>
      <c r="PUK30" s="336"/>
      <c r="PUM30" s="449"/>
      <c r="PUO30" s="336"/>
      <c r="PUQ30" s="449"/>
      <c r="PUS30" s="336"/>
      <c r="PUU30" s="449"/>
      <c r="PUW30" s="336"/>
      <c r="PUY30" s="449"/>
      <c r="PVA30" s="336"/>
      <c r="PVC30" s="449"/>
      <c r="PVE30" s="336"/>
      <c r="PVG30" s="449"/>
      <c r="PVI30" s="336"/>
      <c r="PVK30" s="449"/>
      <c r="PVM30" s="336"/>
      <c r="PVO30" s="449"/>
      <c r="PVQ30" s="336"/>
      <c r="PVS30" s="449"/>
      <c r="PVU30" s="336"/>
      <c r="PVW30" s="449"/>
      <c r="PVY30" s="336"/>
      <c r="PWA30" s="449"/>
      <c r="PWC30" s="336"/>
      <c r="PWE30" s="449"/>
      <c r="PWG30" s="336"/>
      <c r="PWI30" s="449"/>
      <c r="PWK30" s="336"/>
      <c r="PWM30" s="449"/>
      <c r="PWO30" s="336"/>
      <c r="PWQ30" s="449"/>
      <c r="PWS30" s="336"/>
      <c r="PWU30" s="449"/>
      <c r="PWW30" s="336"/>
      <c r="PWY30" s="449"/>
      <c r="PXA30" s="336"/>
      <c r="PXC30" s="449"/>
      <c r="PXE30" s="336"/>
      <c r="PXG30" s="449"/>
      <c r="PXI30" s="336"/>
      <c r="PXK30" s="449"/>
      <c r="PXM30" s="336"/>
      <c r="PXO30" s="449"/>
      <c r="PXQ30" s="336"/>
      <c r="PXS30" s="449"/>
      <c r="PXU30" s="336"/>
      <c r="PXW30" s="449"/>
      <c r="PXY30" s="336"/>
      <c r="PYA30" s="449"/>
      <c r="PYC30" s="336"/>
      <c r="PYE30" s="449"/>
      <c r="PYG30" s="336"/>
      <c r="PYI30" s="449"/>
      <c r="PYK30" s="336"/>
      <c r="PYM30" s="449"/>
      <c r="PYO30" s="336"/>
      <c r="PYQ30" s="449"/>
      <c r="PYS30" s="336"/>
      <c r="PYU30" s="449"/>
      <c r="PYW30" s="336"/>
      <c r="PYY30" s="449"/>
      <c r="PZA30" s="336"/>
      <c r="PZC30" s="449"/>
      <c r="PZE30" s="336"/>
      <c r="PZG30" s="449"/>
      <c r="PZI30" s="336"/>
      <c r="PZK30" s="449"/>
      <c r="PZM30" s="336"/>
      <c r="PZO30" s="449"/>
      <c r="PZQ30" s="336"/>
      <c r="PZS30" s="449"/>
      <c r="PZU30" s="336"/>
      <c r="PZW30" s="449"/>
      <c r="PZY30" s="336"/>
      <c r="QAA30" s="449"/>
      <c r="QAC30" s="336"/>
      <c r="QAE30" s="449"/>
      <c r="QAG30" s="336"/>
      <c r="QAI30" s="449"/>
      <c r="QAK30" s="336"/>
      <c r="QAM30" s="449"/>
      <c r="QAO30" s="336"/>
      <c r="QAQ30" s="449"/>
      <c r="QAS30" s="336"/>
      <c r="QAU30" s="449"/>
      <c r="QAW30" s="336"/>
      <c r="QAY30" s="449"/>
      <c r="QBA30" s="336"/>
      <c r="QBC30" s="449"/>
      <c r="QBE30" s="336"/>
      <c r="QBG30" s="449"/>
      <c r="QBI30" s="336"/>
      <c r="QBK30" s="449"/>
      <c r="QBM30" s="336"/>
      <c r="QBO30" s="449"/>
      <c r="QBQ30" s="336"/>
      <c r="QBS30" s="449"/>
      <c r="QBU30" s="336"/>
      <c r="QBW30" s="449"/>
      <c r="QBY30" s="336"/>
      <c r="QCA30" s="449"/>
      <c r="QCC30" s="336"/>
      <c r="QCE30" s="449"/>
      <c r="QCG30" s="336"/>
      <c r="QCI30" s="449"/>
      <c r="QCK30" s="336"/>
      <c r="QCM30" s="449"/>
      <c r="QCO30" s="336"/>
      <c r="QCQ30" s="449"/>
      <c r="QCS30" s="336"/>
      <c r="QCU30" s="449"/>
      <c r="QCW30" s="336"/>
      <c r="QCY30" s="449"/>
      <c r="QDA30" s="336"/>
      <c r="QDC30" s="449"/>
      <c r="QDE30" s="336"/>
      <c r="QDG30" s="449"/>
      <c r="QDI30" s="336"/>
      <c r="QDK30" s="449"/>
      <c r="QDM30" s="336"/>
      <c r="QDO30" s="449"/>
      <c r="QDQ30" s="336"/>
      <c r="QDS30" s="449"/>
      <c r="QDU30" s="336"/>
      <c r="QDW30" s="449"/>
      <c r="QDY30" s="336"/>
      <c r="QEA30" s="449"/>
      <c r="QEC30" s="336"/>
      <c r="QEE30" s="449"/>
      <c r="QEG30" s="336"/>
      <c r="QEI30" s="449"/>
      <c r="QEK30" s="336"/>
      <c r="QEM30" s="449"/>
      <c r="QEO30" s="336"/>
      <c r="QEQ30" s="449"/>
      <c r="QES30" s="336"/>
      <c r="QEU30" s="449"/>
      <c r="QEW30" s="336"/>
      <c r="QEY30" s="449"/>
      <c r="QFA30" s="336"/>
      <c r="QFC30" s="449"/>
      <c r="QFE30" s="336"/>
      <c r="QFG30" s="449"/>
      <c r="QFI30" s="336"/>
      <c r="QFK30" s="449"/>
      <c r="QFM30" s="336"/>
      <c r="QFO30" s="449"/>
      <c r="QFQ30" s="336"/>
      <c r="QFS30" s="449"/>
      <c r="QFU30" s="336"/>
      <c r="QFW30" s="449"/>
      <c r="QFY30" s="336"/>
      <c r="QGA30" s="449"/>
      <c r="QGC30" s="336"/>
      <c r="QGE30" s="449"/>
      <c r="QGG30" s="336"/>
      <c r="QGI30" s="449"/>
      <c r="QGK30" s="336"/>
      <c r="QGM30" s="449"/>
      <c r="QGO30" s="336"/>
      <c r="QGQ30" s="449"/>
      <c r="QGS30" s="336"/>
      <c r="QGU30" s="449"/>
      <c r="QGW30" s="336"/>
      <c r="QGY30" s="449"/>
      <c r="QHA30" s="336"/>
      <c r="QHC30" s="449"/>
      <c r="QHE30" s="336"/>
      <c r="QHG30" s="449"/>
      <c r="QHI30" s="336"/>
      <c r="QHK30" s="449"/>
      <c r="QHM30" s="336"/>
      <c r="QHO30" s="449"/>
      <c r="QHQ30" s="336"/>
      <c r="QHS30" s="449"/>
      <c r="QHU30" s="336"/>
      <c r="QHW30" s="449"/>
      <c r="QHY30" s="336"/>
      <c r="QIA30" s="449"/>
      <c r="QIC30" s="336"/>
      <c r="QIE30" s="449"/>
      <c r="QIG30" s="336"/>
      <c r="QII30" s="449"/>
      <c r="QIK30" s="336"/>
      <c r="QIM30" s="449"/>
      <c r="QIO30" s="336"/>
      <c r="QIQ30" s="449"/>
      <c r="QIS30" s="336"/>
      <c r="QIU30" s="449"/>
      <c r="QIW30" s="336"/>
      <c r="QIY30" s="449"/>
      <c r="QJA30" s="336"/>
      <c r="QJC30" s="449"/>
      <c r="QJE30" s="336"/>
      <c r="QJG30" s="449"/>
      <c r="QJI30" s="336"/>
      <c r="QJK30" s="449"/>
      <c r="QJM30" s="336"/>
      <c r="QJO30" s="449"/>
      <c r="QJQ30" s="336"/>
      <c r="QJS30" s="449"/>
      <c r="QJU30" s="336"/>
      <c r="QJW30" s="449"/>
      <c r="QJY30" s="336"/>
      <c r="QKA30" s="449"/>
      <c r="QKC30" s="336"/>
      <c r="QKE30" s="449"/>
      <c r="QKG30" s="336"/>
      <c r="QKI30" s="449"/>
      <c r="QKK30" s="336"/>
      <c r="QKM30" s="449"/>
      <c r="QKO30" s="336"/>
      <c r="QKQ30" s="449"/>
      <c r="QKS30" s="336"/>
      <c r="QKU30" s="449"/>
      <c r="QKW30" s="336"/>
      <c r="QKY30" s="449"/>
      <c r="QLA30" s="336"/>
      <c r="QLC30" s="449"/>
      <c r="QLE30" s="336"/>
      <c r="QLG30" s="449"/>
      <c r="QLI30" s="336"/>
      <c r="QLK30" s="449"/>
      <c r="QLM30" s="336"/>
      <c r="QLO30" s="449"/>
      <c r="QLQ30" s="336"/>
      <c r="QLS30" s="449"/>
      <c r="QLU30" s="336"/>
      <c r="QLW30" s="449"/>
      <c r="QLY30" s="336"/>
      <c r="QMA30" s="449"/>
      <c r="QMC30" s="336"/>
      <c r="QME30" s="449"/>
      <c r="QMG30" s="336"/>
      <c r="QMI30" s="449"/>
      <c r="QMK30" s="336"/>
      <c r="QMM30" s="449"/>
      <c r="QMO30" s="336"/>
      <c r="QMQ30" s="449"/>
      <c r="QMS30" s="336"/>
      <c r="QMU30" s="449"/>
      <c r="QMW30" s="336"/>
      <c r="QMY30" s="449"/>
      <c r="QNA30" s="336"/>
      <c r="QNC30" s="449"/>
      <c r="QNE30" s="336"/>
      <c r="QNG30" s="449"/>
      <c r="QNI30" s="336"/>
      <c r="QNK30" s="449"/>
      <c r="QNM30" s="336"/>
      <c r="QNO30" s="449"/>
      <c r="QNQ30" s="336"/>
      <c r="QNS30" s="449"/>
      <c r="QNU30" s="336"/>
      <c r="QNW30" s="449"/>
      <c r="QNY30" s="336"/>
      <c r="QOA30" s="449"/>
      <c r="QOC30" s="336"/>
      <c r="QOE30" s="449"/>
      <c r="QOG30" s="336"/>
      <c r="QOI30" s="449"/>
      <c r="QOK30" s="336"/>
      <c r="QOM30" s="449"/>
      <c r="QOO30" s="336"/>
      <c r="QOQ30" s="449"/>
      <c r="QOS30" s="336"/>
      <c r="QOU30" s="449"/>
      <c r="QOW30" s="336"/>
      <c r="QOY30" s="449"/>
      <c r="QPA30" s="336"/>
      <c r="QPC30" s="449"/>
      <c r="QPE30" s="336"/>
      <c r="QPG30" s="449"/>
      <c r="QPI30" s="336"/>
      <c r="QPK30" s="449"/>
      <c r="QPM30" s="336"/>
      <c r="QPO30" s="449"/>
      <c r="QPQ30" s="336"/>
      <c r="QPS30" s="449"/>
      <c r="QPU30" s="336"/>
      <c r="QPW30" s="449"/>
      <c r="QPY30" s="336"/>
      <c r="QQA30" s="449"/>
      <c r="QQC30" s="336"/>
      <c r="QQE30" s="449"/>
      <c r="QQG30" s="336"/>
      <c r="QQI30" s="449"/>
      <c r="QQK30" s="336"/>
      <c r="QQM30" s="449"/>
      <c r="QQO30" s="336"/>
      <c r="QQQ30" s="449"/>
      <c r="QQS30" s="336"/>
      <c r="QQU30" s="449"/>
      <c r="QQW30" s="336"/>
      <c r="QQY30" s="449"/>
      <c r="QRA30" s="336"/>
      <c r="QRC30" s="449"/>
      <c r="QRE30" s="336"/>
      <c r="QRG30" s="449"/>
      <c r="QRI30" s="336"/>
      <c r="QRK30" s="449"/>
      <c r="QRM30" s="336"/>
      <c r="QRO30" s="449"/>
      <c r="QRQ30" s="336"/>
      <c r="QRS30" s="449"/>
      <c r="QRU30" s="336"/>
      <c r="QRW30" s="449"/>
      <c r="QRY30" s="336"/>
      <c r="QSA30" s="449"/>
      <c r="QSC30" s="336"/>
      <c r="QSE30" s="449"/>
      <c r="QSG30" s="336"/>
      <c r="QSI30" s="449"/>
      <c r="QSK30" s="336"/>
      <c r="QSM30" s="449"/>
      <c r="QSO30" s="336"/>
      <c r="QSQ30" s="449"/>
      <c r="QSS30" s="336"/>
      <c r="QSU30" s="449"/>
      <c r="QSW30" s="336"/>
      <c r="QSY30" s="449"/>
      <c r="QTA30" s="336"/>
      <c r="QTC30" s="449"/>
      <c r="QTE30" s="336"/>
      <c r="QTG30" s="449"/>
      <c r="QTI30" s="336"/>
      <c r="QTK30" s="449"/>
      <c r="QTM30" s="336"/>
      <c r="QTO30" s="449"/>
      <c r="QTQ30" s="336"/>
      <c r="QTS30" s="449"/>
      <c r="QTU30" s="336"/>
      <c r="QTW30" s="449"/>
      <c r="QTY30" s="336"/>
      <c r="QUA30" s="449"/>
      <c r="QUC30" s="336"/>
      <c r="QUE30" s="449"/>
      <c r="QUG30" s="336"/>
      <c r="QUI30" s="449"/>
      <c r="QUK30" s="336"/>
      <c r="QUM30" s="449"/>
      <c r="QUO30" s="336"/>
      <c r="QUQ30" s="449"/>
      <c r="QUS30" s="336"/>
      <c r="QUU30" s="449"/>
      <c r="QUW30" s="336"/>
      <c r="QUY30" s="449"/>
      <c r="QVA30" s="336"/>
      <c r="QVC30" s="449"/>
      <c r="QVE30" s="336"/>
      <c r="QVG30" s="449"/>
      <c r="QVI30" s="336"/>
      <c r="QVK30" s="449"/>
      <c r="QVM30" s="336"/>
      <c r="QVO30" s="449"/>
      <c r="QVQ30" s="336"/>
      <c r="QVS30" s="449"/>
      <c r="QVU30" s="336"/>
      <c r="QVW30" s="449"/>
      <c r="QVY30" s="336"/>
      <c r="QWA30" s="449"/>
      <c r="QWC30" s="336"/>
      <c r="QWE30" s="449"/>
      <c r="QWG30" s="336"/>
      <c r="QWI30" s="449"/>
      <c r="QWK30" s="336"/>
      <c r="QWM30" s="449"/>
      <c r="QWO30" s="336"/>
      <c r="QWQ30" s="449"/>
      <c r="QWS30" s="336"/>
      <c r="QWU30" s="449"/>
      <c r="QWW30" s="336"/>
      <c r="QWY30" s="449"/>
      <c r="QXA30" s="336"/>
      <c r="QXC30" s="449"/>
      <c r="QXE30" s="336"/>
      <c r="QXG30" s="449"/>
      <c r="QXI30" s="336"/>
      <c r="QXK30" s="449"/>
      <c r="QXM30" s="336"/>
      <c r="QXO30" s="449"/>
      <c r="QXQ30" s="336"/>
      <c r="QXS30" s="449"/>
      <c r="QXU30" s="336"/>
      <c r="QXW30" s="449"/>
      <c r="QXY30" s="336"/>
      <c r="QYA30" s="449"/>
      <c r="QYC30" s="336"/>
      <c r="QYE30" s="449"/>
      <c r="QYG30" s="336"/>
      <c r="QYI30" s="449"/>
      <c r="QYK30" s="336"/>
      <c r="QYM30" s="449"/>
      <c r="QYO30" s="336"/>
      <c r="QYQ30" s="449"/>
      <c r="QYS30" s="336"/>
      <c r="QYU30" s="449"/>
      <c r="QYW30" s="336"/>
      <c r="QYY30" s="449"/>
      <c r="QZA30" s="336"/>
      <c r="QZC30" s="449"/>
      <c r="QZE30" s="336"/>
      <c r="QZG30" s="449"/>
      <c r="QZI30" s="336"/>
      <c r="QZK30" s="449"/>
      <c r="QZM30" s="336"/>
      <c r="QZO30" s="449"/>
      <c r="QZQ30" s="336"/>
      <c r="QZS30" s="449"/>
      <c r="QZU30" s="336"/>
      <c r="QZW30" s="449"/>
      <c r="QZY30" s="336"/>
      <c r="RAA30" s="449"/>
      <c r="RAC30" s="336"/>
      <c r="RAE30" s="449"/>
      <c r="RAG30" s="336"/>
      <c r="RAI30" s="449"/>
      <c r="RAK30" s="336"/>
      <c r="RAM30" s="449"/>
      <c r="RAO30" s="336"/>
      <c r="RAQ30" s="449"/>
      <c r="RAS30" s="336"/>
      <c r="RAU30" s="449"/>
      <c r="RAW30" s="336"/>
      <c r="RAY30" s="449"/>
      <c r="RBA30" s="336"/>
      <c r="RBC30" s="449"/>
      <c r="RBE30" s="336"/>
      <c r="RBG30" s="449"/>
      <c r="RBI30" s="336"/>
      <c r="RBK30" s="449"/>
      <c r="RBM30" s="336"/>
      <c r="RBO30" s="449"/>
      <c r="RBQ30" s="336"/>
      <c r="RBS30" s="449"/>
      <c r="RBU30" s="336"/>
      <c r="RBW30" s="449"/>
      <c r="RBY30" s="336"/>
      <c r="RCA30" s="449"/>
      <c r="RCC30" s="336"/>
      <c r="RCE30" s="449"/>
      <c r="RCG30" s="336"/>
      <c r="RCI30" s="449"/>
      <c r="RCK30" s="336"/>
      <c r="RCM30" s="449"/>
      <c r="RCO30" s="336"/>
      <c r="RCQ30" s="449"/>
      <c r="RCS30" s="336"/>
      <c r="RCU30" s="449"/>
      <c r="RCW30" s="336"/>
      <c r="RCY30" s="449"/>
      <c r="RDA30" s="336"/>
      <c r="RDC30" s="449"/>
      <c r="RDE30" s="336"/>
      <c r="RDG30" s="449"/>
      <c r="RDI30" s="336"/>
      <c r="RDK30" s="449"/>
      <c r="RDM30" s="336"/>
      <c r="RDO30" s="449"/>
      <c r="RDQ30" s="336"/>
      <c r="RDS30" s="449"/>
      <c r="RDU30" s="336"/>
      <c r="RDW30" s="449"/>
      <c r="RDY30" s="336"/>
      <c r="REA30" s="449"/>
      <c r="REC30" s="336"/>
      <c r="REE30" s="449"/>
      <c r="REG30" s="336"/>
      <c r="REI30" s="449"/>
      <c r="REK30" s="336"/>
      <c r="REM30" s="449"/>
      <c r="REO30" s="336"/>
      <c r="REQ30" s="449"/>
      <c r="RES30" s="336"/>
      <c r="REU30" s="449"/>
      <c r="REW30" s="336"/>
      <c r="REY30" s="449"/>
      <c r="RFA30" s="336"/>
      <c r="RFC30" s="449"/>
      <c r="RFE30" s="336"/>
      <c r="RFG30" s="449"/>
      <c r="RFI30" s="336"/>
      <c r="RFK30" s="449"/>
      <c r="RFM30" s="336"/>
      <c r="RFO30" s="449"/>
      <c r="RFQ30" s="336"/>
      <c r="RFS30" s="449"/>
      <c r="RFU30" s="336"/>
      <c r="RFW30" s="449"/>
      <c r="RFY30" s="336"/>
      <c r="RGA30" s="449"/>
      <c r="RGC30" s="336"/>
      <c r="RGE30" s="449"/>
      <c r="RGG30" s="336"/>
      <c r="RGI30" s="449"/>
      <c r="RGK30" s="336"/>
      <c r="RGM30" s="449"/>
      <c r="RGO30" s="336"/>
      <c r="RGQ30" s="449"/>
      <c r="RGS30" s="336"/>
      <c r="RGU30" s="449"/>
      <c r="RGW30" s="336"/>
      <c r="RGY30" s="449"/>
      <c r="RHA30" s="336"/>
      <c r="RHC30" s="449"/>
      <c r="RHE30" s="336"/>
      <c r="RHG30" s="449"/>
      <c r="RHI30" s="336"/>
      <c r="RHK30" s="449"/>
      <c r="RHM30" s="336"/>
      <c r="RHO30" s="449"/>
      <c r="RHQ30" s="336"/>
      <c r="RHS30" s="449"/>
      <c r="RHU30" s="336"/>
      <c r="RHW30" s="449"/>
      <c r="RHY30" s="336"/>
      <c r="RIA30" s="449"/>
      <c r="RIC30" s="336"/>
      <c r="RIE30" s="449"/>
      <c r="RIG30" s="336"/>
      <c r="RII30" s="449"/>
      <c r="RIK30" s="336"/>
      <c r="RIM30" s="449"/>
      <c r="RIO30" s="336"/>
      <c r="RIQ30" s="449"/>
      <c r="RIS30" s="336"/>
      <c r="RIU30" s="449"/>
      <c r="RIW30" s="336"/>
      <c r="RIY30" s="449"/>
      <c r="RJA30" s="336"/>
      <c r="RJC30" s="449"/>
      <c r="RJE30" s="336"/>
      <c r="RJG30" s="449"/>
      <c r="RJI30" s="336"/>
      <c r="RJK30" s="449"/>
      <c r="RJM30" s="336"/>
      <c r="RJO30" s="449"/>
      <c r="RJQ30" s="336"/>
      <c r="RJS30" s="449"/>
      <c r="RJU30" s="336"/>
      <c r="RJW30" s="449"/>
      <c r="RJY30" s="336"/>
      <c r="RKA30" s="449"/>
      <c r="RKC30" s="336"/>
      <c r="RKE30" s="449"/>
      <c r="RKG30" s="336"/>
      <c r="RKI30" s="449"/>
      <c r="RKK30" s="336"/>
      <c r="RKM30" s="449"/>
      <c r="RKO30" s="336"/>
      <c r="RKQ30" s="449"/>
      <c r="RKS30" s="336"/>
      <c r="RKU30" s="449"/>
      <c r="RKW30" s="336"/>
      <c r="RKY30" s="449"/>
      <c r="RLA30" s="336"/>
      <c r="RLC30" s="449"/>
      <c r="RLE30" s="336"/>
      <c r="RLG30" s="449"/>
      <c r="RLI30" s="336"/>
      <c r="RLK30" s="449"/>
      <c r="RLM30" s="336"/>
      <c r="RLO30" s="449"/>
      <c r="RLQ30" s="336"/>
      <c r="RLS30" s="449"/>
      <c r="RLU30" s="336"/>
      <c r="RLW30" s="449"/>
      <c r="RLY30" s="336"/>
      <c r="RMA30" s="449"/>
      <c r="RMC30" s="336"/>
      <c r="RME30" s="449"/>
      <c r="RMG30" s="336"/>
      <c r="RMI30" s="449"/>
      <c r="RMK30" s="336"/>
      <c r="RMM30" s="449"/>
      <c r="RMO30" s="336"/>
      <c r="RMQ30" s="449"/>
      <c r="RMS30" s="336"/>
      <c r="RMU30" s="449"/>
      <c r="RMW30" s="336"/>
      <c r="RMY30" s="449"/>
      <c r="RNA30" s="336"/>
      <c r="RNC30" s="449"/>
      <c r="RNE30" s="336"/>
      <c r="RNG30" s="449"/>
      <c r="RNI30" s="336"/>
      <c r="RNK30" s="449"/>
      <c r="RNM30" s="336"/>
      <c r="RNO30" s="449"/>
      <c r="RNQ30" s="336"/>
      <c r="RNS30" s="449"/>
      <c r="RNU30" s="336"/>
      <c r="RNW30" s="449"/>
      <c r="RNY30" s="336"/>
      <c r="ROA30" s="449"/>
      <c r="ROC30" s="336"/>
      <c r="ROE30" s="449"/>
      <c r="ROG30" s="336"/>
      <c r="ROI30" s="449"/>
      <c r="ROK30" s="336"/>
      <c r="ROM30" s="449"/>
      <c r="ROO30" s="336"/>
      <c r="ROQ30" s="449"/>
      <c r="ROS30" s="336"/>
      <c r="ROU30" s="449"/>
      <c r="ROW30" s="336"/>
      <c r="ROY30" s="449"/>
      <c r="RPA30" s="336"/>
      <c r="RPC30" s="449"/>
      <c r="RPE30" s="336"/>
      <c r="RPG30" s="449"/>
      <c r="RPI30" s="336"/>
      <c r="RPK30" s="449"/>
      <c r="RPM30" s="336"/>
      <c r="RPO30" s="449"/>
      <c r="RPQ30" s="336"/>
      <c r="RPS30" s="449"/>
      <c r="RPU30" s="336"/>
      <c r="RPW30" s="449"/>
      <c r="RPY30" s="336"/>
      <c r="RQA30" s="449"/>
      <c r="RQC30" s="336"/>
      <c r="RQE30" s="449"/>
      <c r="RQG30" s="336"/>
      <c r="RQI30" s="449"/>
      <c r="RQK30" s="336"/>
      <c r="RQM30" s="449"/>
      <c r="RQO30" s="336"/>
      <c r="RQQ30" s="449"/>
      <c r="RQS30" s="336"/>
      <c r="RQU30" s="449"/>
      <c r="RQW30" s="336"/>
      <c r="RQY30" s="449"/>
      <c r="RRA30" s="336"/>
      <c r="RRC30" s="449"/>
      <c r="RRE30" s="336"/>
      <c r="RRG30" s="449"/>
      <c r="RRI30" s="336"/>
      <c r="RRK30" s="449"/>
      <c r="RRM30" s="336"/>
      <c r="RRO30" s="449"/>
      <c r="RRQ30" s="336"/>
      <c r="RRS30" s="449"/>
      <c r="RRU30" s="336"/>
      <c r="RRW30" s="449"/>
      <c r="RRY30" s="336"/>
      <c r="RSA30" s="449"/>
      <c r="RSC30" s="336"/>
      <c r="RSE30" s="449"/>
      <c r="RSG30" s="336"/>
      <c r="RSI30" s="449"/>
      <c r="RSK30" s="336"/>
      <c r="RSM30" s="449"/>
      <c r="RSO30" s="336"/>
      <c r="RSQ30" s="449"/>
      <c r="RSS30" s="336"/>
      <c r="RSU30" s="449"/>
      <c r="RSW30" s="336"/>
      <c r="RSY30" s="449"/>
      <c r="RTA30" s="336"/>
      <c r="RTC30" s="449"/>
      <c r="RTE30" s="336"/>
      <c r="RTG30" s="449"/>
      <c r="RTI30" s="336"/>
      <c r="RTK30" s="449"/>
      <c r="RTM30" s="336"/>
      <c r="RTO30" s="449"/>
      <c r="RTQ30" s="336"/>
      <c r="RTS30" s="449"/>
      <c r="RTU30" s="336"/>
      <c r="RTW30" s="449"/>
      <c r="RTY30" s="336"/>
      <c r="RUA30" s="449"/>
      <c r="RUC30" s="336"/>
      <c r="RUE30" s="449"/>
      <c r="RUG30" s="336"/>
      <c r="RUI30" s="449"/>
      <c r="RUK30" s="336"/>
      <c r="RUM30" s="449"/>
      <c r="RUO30" s="336"/>
      <c r="RUQ30" s="449"/>
      <c r="RUS30" s="336"/>
      <c r="RUU30" s="449"/>
      <c r="RUW30" s="336"/>
      <c r="RUY30" s="449"/>
      <c r="RVA30" s="336"/>
      <c r="RVC30" s="449"/>
      <c r="RVE30" s="336"/>
      <c r="RVG30" s="449"/>
      <c r="RVI30" s="336"/>
      <c r="RVK30" s="449"/>
      <c r="RVM30" s="336"/>
      <c r="RVO30" s="449"/>
      <c r="RVQ30" s="336"/>
      <c r="RVS30" s="449"/>
      <c r="RVU30" s="336"/>
      <c r="RVW30" s="449"/>
      <c r="RVY30" s="336"/>
      <c r="RWA30" s="449"/>
      <c r="RWC30" s="336"/>
      <c r="RWE30" s="449"/>
      <c r="RWG30" s="336"/>
      <c r="RWI30" s="449"/>
      <c r="RWK30" s="336"/>
      <c r="RWM30" s="449"/>
      <c r="RWO30" s="336"/>
      <c r="RWQ30" s="449"/>
      <c r="RWS30" s="336"/>
      <c r="RWU30" s="449"/>
      <c r="RWW30" s="336"/>
      <c r="RWY30" s="449"/>
      <c r="RXA30" s="336"/>
      <c r="RXC30" s="449"/>
      <c r="RXE30" s="336"/>
      <c r="RXG30" s="449"/>
      <c r="RXI30" s="336"/>
      <c r="RXK30" s="449"/>
      <c r="RXM30" s="336"/>
      <c r="RXO30" s="449"/>
      <c r="RXQ30" s="336"/>
      <c r="RXS30" s="449"/>
      <c r="RXU30" s="336"/>
      <c r="RXW30" s="449"/>
      <c r="RXY30" s="336"/>
      <c r="RYA30" s="449"/>
      <c r="RYC30" s="336"/>
      <c r="RYE30" s="449"/>
      <c r="RYG30" s="336"/>
      <c r="RYI30" s="449"/>
      <c r="RYK30" s="336"/>
      <c r="RYM30" s="449"/>
      <c r="RYO30" s="336"/>
      <c r="RYQ30" s="449"/>
      <c r="RYS30" s="336"/>
      <c r="RYU30" s="449"/>
      <c r="RYW30" s="336"/>
      <c r="RYY30" s="449"/>
      <c r="RZA30" s="336"/>
      <c r="RZC30" s="449"/>
      <c r="RZE30" s="336"/>
      <c r="RZG30" s="449"/>
      <c r="RZI30" s="336"/>
      <c r="RZK30" s="449"/>
      <c r="RZM30" s="336"/>
      <c r="RZO30" s="449"/>
      <c r="RZQ30" s="336"/>
      <c r="RZS30" s="449"/>
      <c r="RZU30" s="336"/>
      <c r="RZW30" s="449"/>
      <c r="RZY30" s="336"/>
      <c r="SAA30" s="449"/>
      <c r="SAC30" s="336"/>
      <c r="SAE30" s="449"/>
      <c r="SAG30" s="336"/>
      <c r="SAI30" s="449"/>
      <c r="SAK30" s="336"/>
      <c r="SAM30" s="449"/>
      <c r="SAO30" s="336"/>
      <c r="SAQ30" s="449"/>
      <c r="SAS30" s="336"/>
      <c r="SAU30" s="449"/>
      <c r="SAW30" s="336"/>
      <c r="SAY30" s="449"/>
      <c r="SBA30" s="336"/>
      <c r="SBC30" s="449"/>
      <c r="SBE30" s="336"/>
      <c r="SBG30" s="449"/>
      <c r="SBI30" s="336"/>
      <c r="SBK30" s="449"/>
      <c r="SBM30" s="336"/>
      <c r="SBO30" s="449"/>
      <c r="SBQ30" s="336"/>
      <c r="SBS30" s="449"/>
      <c r="SBU30" s="336"/>
      <c r="SBW30" s="449"/>
      <c r="SBY30" s="336"/>
      <c r="SCA30" s="449"/>
      <c r="SCC30" s="336"/>
      <c r="SCE30" s="449"/>
      <c r="SCG30" s="336"/>
      <c r="SCI30" s="449"/>
      <c r="SCK30" s="336"/>
      <c r="SCM30" s="449"/>
      <c r="SCO30" s="336"/>
      <c r="SCQ30" s="449"/>
      <c r="SCS30" s="336"/>
      <c r="SCU30" s="449"/>
      <c r="SCW30" s="336"/>
      <c r="SCY30" s="449"/>
      <c r="SDA30" s="336"/>
      <c r="SDC30" s="449"/>
      <c r="SDE30" s="336"/>
      <c r="SDG30" s="449"/>
      <c r="SDI30" s="336"/>
      <c r="SDK30" s="449"/>
      <c r="SDM30" s="336"/>
      <c r="SDO30" s="449"/>
      <c r="SDQ30" s="336"/>
      <c r="SDS30" s="449"/>
      <c r="SDU30" s="336"/>
      <c r="SDW30" s="449"/>
      <c r="SDY30" s="336"/>
      <c r="SEA30" s="449"/>
      <c r="SEC30" s="336"/>
      <c r="SEE30" s="449"/>
      <c r="SEG30" s="336"/>
      <c r="SEI30" s="449"/>
      <c r="SEK30" s="336"/>
      <c r="SEM30" s="449"/>
      <c r="SEO30" s="336"/>
      <c r="SEQ30" s="449"/>
      <c r="SES30" s="336"/>
      <c r="SEU30" s="449"/>
      <c r="SEW30" s="336"/>
      <c r="SEY30" s="449"/>
      <c r="SFA30" s="336"/>
      <c r="SFC30" s="449"/>
      <c r="SFE30" s="336"/>
      <c r="SFG30" s="449"/>
      <c r="SFI30" s="336"/>
      <c r="SFK30" s="449"/>
      <c r="SFM30" s="336"/>
      <c r="SFO30" s="449"/>
      <c r="SFQ30" s="336"/>
      <c r="SFS30" s="449"/>
      <c r="SFU30" s="336"/>
      <c r="SFW30" s="449"/>
      <c r="SFY30" s="336"/>
      <c r="SGA30" s="449"/>
      <c r="SGC30" s="336"/>
      <c r="SGE30" s="449"/>
      <c r="SGG30" s="336"/>
      <c r="SGI30" s="449"/>
      <c r="SGK30" s="336"/>
      <c r="SGM30" s="449"/>
      <c r="SGO30" s="336"/>
      <c r="SGQ30" s="449"/>
      <c r="SGS30" s="336"/>
      <c r="SGU30" s="449"/>
      <c r="SGW30" s="336"/>
      <c r="SGY30" s="449"/>
      <c r="SHA30" s="336"/>
      <c r="SHC30" s="449"/>
      <c r="SHE30" s="336"/>
      <c r="SHG30" s="449"/>
      <c r="SHI30" s="336"/>
      <c r="SHK30" s="449"/>
      <c r="SHM30" s="336"/>
      <c r="SHO30" s="449"/>
      <c r="SHQ30" s="336"/>
      <c r="SHS30" s="449"/>
      <c r="SHU30" s="336"/>
      <c r="SHW30" s="449"/>
      <c r="SHY30" s="336"/>
      <c r="SIA30" s="449"/>
      <c r="SIC30" s="336"/>
      <c r="SIE30" s="449"/>
      <c r="SIG30" s="336"/>
      <c r="SII30" s="449"/>
      <c r="SIK30" s="336"/>
      <c r="SIM30" s="449"/>
      <c r="SIO30" s="336"/>
      <c r="SIQ30" s="449"/>
      <c r="SIS30" s="336"/>
      <c r="SIU30" s="449"/>
      <c r="SIW30" s="336"/>
      <c r="SIY30" s="449"/>
      <c r="SJA30" s="336"/>
      <c r="SJC30" s="449"/>
      <c r="SJE30" s="336"/>
      <c r="SJG30" s="449"/>
      <c r="SJI30" s="336"/>
      <c r="SJK30" s="449"/>
      <c r="SJM30" s="336"/>
      <c r="SJO30" s="449"/>
      <c r="SJQ30" s="336"/>
      <c r="SJS30" s="449"/>
      <c r="SJU30" s="336"/>
      <c r="SJW30" s="449"/>
      <c r="SJY30" s="336"/>
      <c r="SKA30" s="449"/>
      <c r="SKC30" s="336"/>
      <c r="SKE30" s="449"/>
      <c r="SKG30" s="336"/>
      <c r="SKI30" s="449"/>
      <c r="SKK30" s="336"/>
      <c r="SKM30" s="449"/>
      <c r="SKO30" s="336"/>
      <c r="SKQ30" s="449"/>
      <c r="SKS30" s="336"/>
      <c r="SKU30" s="449"/>
      <c r="SKW30" s="336"/>
      <c r="SKY30" s="449"/>
      <c r="SLA30" s="336"/>
      <c r="SLC30" s="449"/>
      <c r="SLE30" s="336"/>
      <c r="SLG30" s="449"/>
      <c r="SLI30" s="336"/>
      <c r="SLK30" s="449"/>
      <c r="SLM30" s="336"/>
      <c r="SLO30" s="449"/>
      <c r="SLQ30" s="336"/>
      <c r="SLS30" s="449"/>
      <c r="SLU30" s="336"/>
      <c r="SLW30" s="449"/>
      <c r="SLY30" s="336"/>
      <c r="SMA30" s="449"/>
      <c r="SMC30" s="336"/>
      <c r="SME30" s="449"/>
      <c r="SMG30" s="336"/>
      <c r="SMI30" s="449"/>
      <c r="SMK30" s="336"/>
      <c r="SMM30" s="449"/>
      <c r="SMO30" s="336"/>
      <c r="SMQ30" s="449"/>
      <c r="SMS30" s="336"/>
      <c r="SMU30" s="449"/>
      <c r="SMW30" s="336"/>
      <c r="SMY30" s="449"/>
      <c r="SNA30" s="336"/>
      <c r="SNC30" s="449"/>
      <c r="SNE30" s="336"/>
      <c r="SNG30" s="449"/>
      <c r="SNI30" s="336"/>
      <c r="SNK30" s="449"/>
      <c r="SNM30" s="336"/>
      <c r="SNO30" s="449"/>
      <c r="SNQ30" s="336"/>
      <c r="SNS30" s="449"/>
      <c r="SNU30" s="336"/>
      <c r="SNW30" s="449"/>
      <c r="SNY30" s="336"/>
      <c r="SOA30" s="449"/>
      <c r="SOC30" s="336"/>
      <c r="SOE30" s="449"/>
      <c r="SOG30" s="336"/>
      <c r="SOI30" s="449"/>
      <c r="SOK30" s="336"/>
      <c r="SOM30" s="449"/>
      <c r="SOO30" s="336"/>
      <c r="SOQ30" s="449"/>
      <c r="SOS30" s="336"/>
      <c r="SOU30" s="449"/>
      <c r="SOW30" s="336"/>
      <c r="SOY30" s="449"/>
      <c r="SPA30" s="336"/>
      <c r="SPC30" s="449"/>
      <c r="SPE30" s="336"/>
      <c r="SPG30" s="449"/>
      <c r="SPI30" s="336"/>
      <c r="SPK30" s="449"/>
      <c r="SPM30" s="336"/>
      <c r="SPO30" s="449"/>
      <c r="SPQ30" s="336"/>
      <c r="SPS30" s="449"/>
      <c r="SPU30" s="336"/>
      <c r="SPW30" s="449"/>
      <c r="SPY30" s="336"/>
      <c r="SQA30" s="449"/>
      <c r="SQC30" s="336"/>
      <c r="SQE30" s="449"/>
      <c r="SQG30" s="336"/>
      <c r="SQI30" s="449"/>
      <c r="SQK30" s="336"/>
      <c r="SQM30" s="449"/>
      <c r="SQO30" s="336"/>
      <c r="SQQ30" s="449"/>
      <c r="SQS30" s="336"/>
      <c r="SQU30" s="449"/>
      <c r="SQW30" s="336"/>
      <c r="SQY30" s="449"/>
      <c r="SRA30" s="336"/>
      <c r="SRC30" s="449"/>
      <c r="SRE30" s="336"/>
      <c r="SRG30" s="449"/>
      <c r="SRI30" s="336"/>
      <c r="SRK30" s="449"/>
      <c r="SRM30" s="336"/>
      <c r="SRO30" s="449"/>
      <c r="SRQ30" s="336"/>
      <c r="SRS30" s="449"/>
      <c r="SRU30" s="336"/>
      <c r="SRW30" s="449"/>
      <c r="SRY30" s="336"/>
      <c r="SSA30" s="449"/>
      <c r="SSC30" s="336"/>
      <c r="SSE30" s="449"/>
      <c r="SSG30" s="336"/>
      <c r="SSI30" s="449"/>
      <c r="SSK30" s="336"/>
      <c r="SSM30" s="449"/>
      <c r="SSO30" s="336"/>
      <c r="SSQ30" s="449"/>
      <c r="SSS30" s="336"/>
      <c r="SSU30" s="449"/>
      <c r="SSW30" s="336"/>
      <c r="SSY30" s="449"/>
      <c r="STA30" s="336"/>
      <c r="STC30" s="449"/>
      <c r="STE30" s="336"/>
      <c r="STG30" s="449"/>
      <c r="STI30" s="336"/>
      <c r="STK30" s="449"/>
      <c r="STM30" s="336"/>
      <c r="STO30" s="449"/>
      <c r="STQ30" s="336"/>
      <c r="STS30" s="449"/>
      <c r="STU30" s="336"/>
      <c r="STW30" s="449"/>
      <c r="STY30" s="336"/>
      <c r="SUA30" s="449"/>
      <c r="SUC30" s="336"/>
      <c r="SUE30" s="449"/>
      <c r="SUG30" s="336"/>
      <c r="SUI30" s="449"/>
      <c r="SUK30" s="336"/>
      <c r="SUM30" s="449"/>
      <c r="SUO30" s="336"/>
      <c r="SUQ30" s="449"/>
      <c r="SUS30" s="336"/>
      <c r="SUU30" s="449"/>
      <c r="SUW30" s="336"/>
      <c r="SUY30" s="449"/>
      <c r="SVA30" s="336"/>
      <c r="SVC30" s="449"/>
      <c r="SVE30" s="336"/>
      <c r="SVG30" s="449"/>
      <c r="SVI30" s="336"/>
      <c r="SVK30" s="449"/>
      <c r="SVM30" s="336"/>
      <c r="SVO30" s="449"/>
      <c r="SVQ30" s="336"/>
      <c r="SVS30" s="449"/>
      <c r="SVU30" s="336"/>
      <c r="SVW30" s="449"/>
      <c r="SVY30" s="336"/>
      <c r="SWA30" s="449"/>
      <c r="SWC30" s="336"/>
      <c r="SWE30" s="449"/>
      <c r="SWG30" s="336"/>
      <c r="SWI30" s="449"/>
      <c r="SWK30" s="336"/>
      <c r="SWM30" s="449"/>
      <c r="SWO30" s="336"/>
      <c r="SWQ30" s="449"/>
      <c r="SWS30" s="336"/>
      <c r="SWU30" s="449"/>
      <c r="SWW30" s="336"/>
      <c r="SWY30" s="449"/>
      <c r="SXA30" s="336"/>
      <c r="SXC30" s="449"/>
      <c r="SXE30" s="336"/>
      <c r="SXG30" s="449"/>
      <c r="SXI30" s="336"/>
      <c r="SXK30" s="449"/>
      <c r="SXM30" s="336"/>
      <c r="SXO30" s="449"/>
      <c r="SXQ30" s="336"/>
      <c r="SXS30" s="449"/>
      <c r="SXU30" s="336"/>
      <c r="SXW30" s="449"/>
      <c r="SXY30" s="336"/>
      <c r="SYA30" s="449"/>
      <c r="SYC30" s="336"/>
      <c r="SYE30" s="449"/>
      <c r="SYG30" s="336"/>
      <c r="SYI30" s="449"/>
      <c r="SYK30" s="336"/>
      <c r="SYM30" s="449"/>
      <c r="SYO30" s="336"/>
      <c r="SYQ30" s="449"/>
      <c r="SYS30" s="336"/>
      <c r="SYU30" s="449"/>
      <c r="SYW30" s="336"/>
      <c r="SYY30" s="449"/>
      <c r="SZA30" s="336"/>
      <c r="SZC30" s="449"/>
      <c r="SZE30" s="336"/>
      <c r="SZG30" s="449"/>
      <c r="SZI30" s="336"/>
      <c r="SZK30" s="449"/>
      <c r="SZM30" s="336"/>
      <c r="SZO30" s="449"/>
      <c r="SZQ30" s="336"/>
      <c r="SZS30" s="449"/>
      <c r="SZU30" s="336"/>
      <c r="SZW30" s="449"/>
      <c r="SZY30" s="336"/>
      <c r="TAA30" s="449"/>
      <c r="TAC30" s="336"/>
      <c r="TAE30" s="449"/>
      <c r="TAG30" s="336"/>
      <c r="TAI30" s="449"/>
      <c r="TAK30" s="336"/>
      <c r="TAM30" s="449"/>
      <c r="TAO30" s="336"/>
      <c r="TAQ30" s="449"/>
      <c r="TAS30" s="336"/>
      <c r="TAU30" s="449"/>
      <c r="TAW30" s="336"/>
      <c r="TAY30" s="449"/>
      <c r="TBA30" s="336"/>
      <c r="TBC30" s="449"/>
      <c r="TBE30" s="336"/>
      <c r="TBG30" s="449"/>
      <c r="TBI30" s="336"/>
      <c r="TBK30" s="449"/>
      <c r="TBM30" s="336"/>
      <c r="TBO30" s="449"/>
      <c r="TBQ30" s="336"/>
      <c r="TBS30" s="449"/>
      <c r="TBU30" s="336"/>
      <c r="TBW30" s="449"/>
      <c r="TBY30" s="336"/>
      <c r="TCA30" s="449"/>
      <c r="TCC30" s="336"/>
      <c r="TCE30" s="449"/>
      <c r="TCG30" s="336"/>
      <c r="TCI30" s="449"/>
      <c r="TCK30" s="336"/>
      <c r="TCM30" s="449"/>
      <c r="TCO30" s="336"/>
      <c r="TCQ30" s="449"/>
      <c r="TCS30" s="336"/>
      <c r="TCU30" s="449"/>
      <c r="TCW30" s="336"/>
      <c r="TCY30" s="449"/>
      <c r="TDA30" s="336"/>
      <c r="TDC30" s="449"/>
      <c r="TDE30" s="336"/>
      <c r="TDG30" s="449"/>
      <c r="TDI30" s="336"/>
      <c r="TDK30" s="449"/>
      <c r="TDM30" s="336"/>
      <c r="TDO30" s="449"/>
      <c r="TDQ30" s="336"/>
      <c r="TDS30" s="449"/>
      <c r="TDU30" s="336"/>
      <c r="TDW30" s="449"/>
      <c r="TDY30" s="336"/>
      <c r="TEA30" s="449"/>
      <c r="TEC30" s="336"/>
      <c r="TEE30" s="449"/>
      <c r="TEG30" s="336"/>
      <c r="TEI30" s="449"/>
      <c r="TEK30" s="336"/>
      <c r="TEM30" s="449"/>
      <c r="TEO30" s="336"/>
      <c r="TEQ30" s="449"/>
      <c r="TES30" s="336"/>
      <c r="TEU30" s="449"/>
      <c r="TEW30" s="336"/>
      <c r="TEY30" s="449"/>
      <c r="TFA30" s="336"/>
      <c r="TFC30" s="449"/>
      <c r="TFE30" s="336"/>
      <c r="TFG30" s="449"/>
      <c r="TFI30" s="336"/>
      <c r="TFK30" s="449"/>
      <c r="TFM30" s="336"/>
      <c r="TFO30" s="449"/>
      <c r="TFQ30" s="336"/>
      <c r="TFS30" s="449"/>
      <c r="TFU30" s="336"/>
      <c r="TFW30" s="449"/>
      <c r="TFY30" s="336"/>
      <c r="TGA30" s="449"/>
      <c r="TGC30" s="336"/>
      <c r="TGE30" s="449"/>
      <c r="TGG30" s="336"/>
      <c r="TGI30" s="449"/>
      <c r="TGK30" s="336"/>
      <c r="TGM30" s="449"/>
      <c r="TGO30" s="336"/>
      <c r="TGQ30" s="449"/>
      <c r="TGS30" s="336"/>
      <c r="TGU30" s="449"/>
      <c r="TGW30" s="336"/>
      <c r="TGY30" s="449"/>
      <c r="THA30" s="336"/>
      <c r="THC30" s="449"/>
      <c r="THE30" s="336"/>
      <c r="THG30" s="449"/>
      <c r="THI30" s="336"/>
      <c r="THK30" s="449"/>
      <c r="THM30" s="336"/>
      <c r="THO30" s="449"/>
      <c r="THQ30" s="336"/>
      <c r="THS30" s="449"/>
      <c r="THU30" s="336"/>
      <c r="THW30" s="449"/>
      <c r="THY30" s="336"/>
      <c r="TIA30" s="449"/>
      <c r="TIC30" s="336"/>
      <c r="TIE30" s="449"/>
      <c r="TIG30" s="336"/>
      <c r="TII30" s="449"/>
      <c r="TIK30" s="336"/>
      <c r="TIM30" s="449"/>
      <c r="TIO30" s="336"/>
      <c r="TIQ30" s="449"/>
      <c r="TIS30" s="336"/>
      <c r="TIU30" s="449"/>
      <c r="TIW30" s="336"/>
      <c r="TIY30" s="449"/>
      <c r="TJA30" s="336"/>
      <c r="TJC30" s="449"/>
      <c r="TJE30" s="336"/>
      <c r="TJG30" s="449"/>
      <c r="TJI30" s="336"/>
      <c r="TJK30" s="449"/>
      <c r="TJM30" s="336"/>
      <c r="TJO30" s="449"/>
      <c r="TJQ30" s="336"/>
      <c r="TJS30" s="449"/>
      <c r="TJU30" s="336"/>
      <c r="TJW30" s="449"/>
      <c r="TJY30" s="336"/>
      <c r="TKA30" s="449"/>
      <c r="TKC30" s="336"/>
      <c r="TKE30" s="449"/>
      <c r="TKG30" s="336"/>
      <c r="TKI30" s="449"/>
      <c r="TKK30" s="336"/>
      <c r="TKM30" s="449"/>
      <c r="TKO30" s="336"/>
      <c r="TKQ30" s="449"/>
      <c r="TKS30" s="336"/>
      <c r="TKU30" s="449"/>
      <c r="TKW30" s="336"/>
      <c r="TKY30" s="449"/>
      <c r="TLA30" s="336"/>
      <c r="TLC30" s="449"/>
      <c r="TLE30" s="336"/>
      <c r="TLG30" s="449"/>
      <c r="TLI30" s="336"/>
      <c r="TLK30" s="449"/>
      <c r="TLM30" s="336"/>
      <c r="TLO30" s="449"/>
      <c r="TLQ30" s="336"/>
      <c r="TLS30" s="449"/>
      <c r="TLU30" s="336"/>
      <c r="TLW30" s="449"/>
      <c r="TLY30" s="336"/>
      <c r="TMA30" s="449"/>
      <c r="TMC30" s="336"/>
      <c r="TME30" s="449"/>
      <c r="TMG30" s="336"/>
      <c r="TMI30" s="449"/>
      <c r="TMK30" s="336"/>
      <c r="TMM30" s="449"/>
      <c r="TMO30" s="336"/>
      <c r="TMQ30" s="449"/>
      <c r="TMS30" s="336"/>
      <c r="TMU30" s="449"/>
      <c r="TMW30" s="336"/>
      <c r="TMY30" s="449"/>
      <c r="TNA30" s="336"/>
      <c r="TNC30" s="449"/>
      <c r="TNE30" s="336"/>
      <c r="TNG30" s="449"/>
      <c r="TNI30" s="336"/>
      <c r="TNK30" s="449"/>
      <c r="TNM30" s="336"/>
      <c r="TNO30" s="449"/>
      <c r="TNQ30" s="336"/>
      <c r="TNS30" s="449"/>
      <c r="TNU30" s="336"/>
      <c r="TNW30" s="449"/>
      <c r="TNY30" s="336"/>
      <c r="TOA30" s="449"/>
      <c r="TOC30" s="336"/>
      <c r="TOE30" s="449"/>
      <c r="TOG30" s="336"/>
      <c r="TOI30" s="449"/>
      <c r="TOK30" s="336"/>
      <c r="TOM30" s="449"/>
      <c r="TOO30" s="336"/>
      <c r="TOQ30" s="449"/>
      <c r="TOS30" s="336"/>
      <c r="TOU30" s="449"/>
      <c r="TOW30" s="336"/>
      <c r="TOY30" s="449"/>
      <c r="TPA30" s="336"/>
      <c r="TPC30" s="449"/>
      <c r="TPE30" s="336"/>
      <c r="TPG30" s="449"/>
      <c r="TPI30" s="336"/>
      <c r="TPK30" s="449"/>
      <c r="TPM30" s="336"/>
      <c r="TPO30" s="449"/>
      <c r="TPQ30" s="336"/>
      <c r="TPS30" s="449"/>
      <c r="TPU30" s="336"/>
      <c r="TPW30" s="449"/>
      <c r="TPY30" s="336"/>
      <c r="TQA30" s="449"/>
      <c r="TQC30" s="336"/>
      <c r="TQE30" s="449"/>
      <c r="TQG30" s="336"/>
      <c r="TQI30" s="449"/>
      <c r="TQK30" s="336"/>
      <c r="TQM30" s="449"/>
      <c r="TQO30" s="336"/>
      <c r="TQQ30" s="449"/>
      <c r="TQS30" s="336"/>
      <c r="TQU30" s="449"/>
      <c r="TQW30" s="336"/>
      <c r="TQY30" s="449"/>
      <c r="TRA30" s="336"/>
      <c r="TRC30" s="449"/>
      <c r="TRE30" s="336"/>
      <c r="TRG30" s="449"/>
      <c r="TRI30" s="336"/>
      <c r="TRK30" s="449"/>
      <c r="TRM30" s="336"/>
      <c r="TRO30" s="449"/>
      <c r="TRQ30" s="336"/>
      <c r="TRS30" s="449"/>
      <c r="TRU30" s="336"/>
      <c r="TRW30" s="449"/>
      <c r="TRY30" s="336"/>
      <c r="TSA30" s="449"/>
      <c r="TSC30" s="336"/>
      <c r="TSE30" s="449"/>
      <c r="TSG30" s="336"/>
      <c r="TSI30" s="449"/>
      <c r="TSK30" s="336"/>
      <c r="TSM30" s="449"/>
      <c r="TSO30" s="336"/>
      <c r="TSQ30" s="449"/>
      <c r="TSS30" s="336"/>
      <c r="TSU30" s="449"/>
      <c r="TSW30" s="336"/>
      <c r="TSY30" s="449"/>
      <c r="TTA30" s="336"/>
      <c r="TTC30" s="449"/>
      <c r="TTE30" s="336"/>
      <c r="TTG30" s="449"/>
      <c r="TTI30" s="336"/>
      <c r="TTK30" s="449"/>
      <c r="TTM30" s="336"/>
      <c r="TTO30" s="449"/>
      <c r="TTQ30" s="336"/>
      <c r="TTS30" s="449"/>
      <c r="TTU30" s="336"/>
      <c r="TTW30" s="449"/>
      <c r="TTY30" s="336"/>
      <c r="TUA30" s="449"/>
      <c r="TUC30" s="336"/>
      <c r="TUE30" s="449"/>
      <c r="TUG30" s="336"/>
      <c r="TUI30" s="449"/>
      <c r="TUK30" s="336"/>
      <c r="TUM30" s="449"/>
      <c r="TUO30" s="336"/>
      <c r="TUQ30" s="449"/>
      <c r="TUS30" s="336"/>
      <c r="TUU30" s="449"/>
      <c r="TUW30" s="336"/>
      <c r="TUY30" s="449"/>
      <c r="TVA30" s="336"/>
      <c r="TVC30" s="449"/>
      <c r="TVE30" s="336"/>
      <c r="TVG30" s="449"/>
      <c r="TVI30" s="336"/>
      <c r="TVK30" s="449"/>
      <c r="TVM30" s="336"/>
      <c r="TVO30" s="449"/>
      <c r="TVQ30" s="336"/>
      <c r="TVS30" s="449"/>
      <c r="TVU30" s="336"/>
      <c r="TVW30" s="449"/>
      <c r="TVY30" s="336"/>
      <c r="TWA30" s="449"/>
      <c r="TWC30" s="336"/>
      <c r="TWE30" s="449"/>
      <c r="TWG30" s="336"/>
      <c r="TWI30" s="449"/>
      <c r="TWK30" s="336"/>
      <c r="TWM30" s="449"/>
      <c r="TWO30" s="336"/>
      <c r="TWQ30" s="449"/>
      <c r="TWS30" s="336"/>
      <c r="TWU30" s="449"/>
      <c r="TWW30" s="336"/>
      <c r="TWY30" s="449"/>
      <c r="TXA30" s="336"/>
      <c r="TXC30" s="449"/>
      <c r="TXE30" s="336"/>
      <c r="TXG30" s="449"/>
      <c r="TXI30" s="336"/>
      <c r="TXK30" s="449"/>
      <c r="TXM30" s="336"/>
      <c r="TXO30" s="449"/>
      <c r="TXQ30" s="336"/>
      <c r="TXS30" s="449"/>
      <c r="TXU30" s="336"/>
      <c r="TXW30" s="449"/>
      <c r="TXY30" s="336"/>
      <c r="TYA30" s="449"/>
      <c r="TYC30" s="336"/>
      <c r="TYE30" s="449"/>
      <c r="TYG30" s="336"/>
      <c r="TYI30" s="449"/>
      <c r="TYK30" s="336"/>
      <c r="TYM30" s="449"/>
      <c r="TYO30" s="336"/>
      <c r="TYQ30" s="449"/>
      <c r="TYS30" s="336"/>
      <c r="TYU30" s="449"/>
      <c r="TYW30" s="336"/>
      <c r="TYY30" s="449"/>
      <c r="TZA30" s="336"/>
      <c r="TZC30" s="449"/>
      <c r="TZE30" s="336"/>
      <c r="TZG30" s="449"/>
      <c r="TZI30" s="336"/>
      <c r="TZK30" s="449"/>
      <c r="TZM30" s="336"/>
      <c r="TZO30" s="449"/>
      <c r="TZQ30" s="336"/>
      <c r="TZS30" s="449"/>
      <c r="TZU30" s="336"/>
      <c r="TZW30" s="449"/>
      <c r="TZY30" s="336"/>
      <c r="UAA30" s="449"/>
      <c r="UAC30" s="336"/>
      <c r="UAE30" s="449"/>
      <c r="UAG30" s="336"/>
      <c r="UAI30" s="449"/>
      <c r="UAK30" s="336"/>
      <c r="UAM30" s="449"/>
      <c r="UAO30" s="336"/>
      <c r="UAQ30" s="449"/>
      <c r="UAS30" s="336"/>
      <c r="UAU30" s="449"/>
      <c r="UAW30" s="336"/>
      <c r="UAY30" s="449"/>
      <c r="UBA30" s="336"/>
      <c r="UBC30" s="449"/>
      <c r="UBE30" s="336"/>
      <c r="UBG30" s="449"/>
      <c r="UBI30" s="336"/>
      <c r="UBK30" s="449"/>
      <c r="UBM30" s="336"/>
      <c r="UBO30" s="449"/>
      <c r="UBQ30" s="336"/>
      <c r="UBS30" s="449"/>
      <c r="UBU30" s="336"/>
      <c r="UBW30" s="449"/>
      <c r="UBY30" s="336"/>
      <c r="UCA30" s="449"/>
      <c r="UCC30" s="336"/>
      <c r="UCE30" s="449"/>
      <c r="UCG30" s="336"/>
      <c r="UCI30" s="449"/>
      <c r="UCK30" s="336"/>
      <c r="UCM30" s="449"/>
      <c r="UCO30" s="336"/>
      <c r="UCQ30" s="449"/>
      <c r="UCS30" s="336"/>
      <c r="UCU30" s="449"/>
      <c r="UCW30" s="336"/>
      <c r="UCY30" s="449"/>
      <c r="UDA30" s="336"/>
      <c r="UDC30" s="449"/>
      <c r="UDE30" s="336"/>
      <c r="UDG30" s="449"/>
      <c r="UDI30" s="336"/>
      <c r="UDK30" s="449"/>
      <c r="UDM30" s="336"/>
      <c r="UDO30" s="449"/>
      <c r="UDQ30" s="336"/>
      <c r="UDS30" s="449"/>
      <c r="UDU30" s="336"/>
      <c r="UDW30" s="449"/>
      <c r="UDY30" s="336"/>
      <c r="UEA30" s="449"/>
      <c r="UEC30" s="336"/>
      <c r="UEE30" s="449"/>
      <c r="UEG30" s="336"/>
      <c r="UEI30" s="449"/>
      <c r="UEK30" s="336"/>
      <c r="UEM30" s="449"/>
      <c r="UEO30" s="336"/>
      <c r="UEQ30" s="449"/>
      <c r="UES30" s="336"/>
      <c r="UEU30" s="449"/>
      <c r="UEW30" s="336"/>
      <c r="UEY30" s="449"/>
      <c r="UFA30" s="336"/>
      <c r="UFC30" s="449"/>
      <c r="UFE30" s="336"/>
      <c r="UFG30" s="449"/>
      <c r="UFI30" s="336"/>
      <c r="UFK30" s="449"/>
      <c r="UFM30" s="336"/>
      <c r="UFO30" s="449"/>
      <c r="UFQ30" s="336"/>
      <c r="UFS30" s="449"/>
      <c r="UFU30" s="336"/>
      <c r="UFW30" s="449"/>
      <c r="UFY30" s="336"/>
      <c r="UGA30" s="449"/>
      <c r="UGC30" s="336"/>
      <c r="UGE30" s="449"/>
      <c r="UGG30" s="336"/>
      <c r="UGI30" s="449"/>
      <c r="UGK30" s="336"/>
      <c r="UGM30" s="449"/>
      <c r="UGO30" s="336"/>
      <c r="UGQ30" s="449"/>
      <c r="UGS30" s="336"/>
      <c r="UGU30" s="449"/>
      <c r="UGW30" s="336"/>
      <c r="UGY30" s="449"/>
      <c r="UHA30" s="336"/>
      <c r="UHC30" s="449"/>
      <c r="UHE30" s="336"/>
      <c r="UHG30" s="449"/>
      <c r="UHI30" s="336"/>
      <c r="UHK30" s="449"/>
      <c r="UHM30" s="336"/>
      <c r="UHO30" s="449"/>
      <c r="UHQ30" s="336"/>
      <c r="UHS30" s="449"/>
      <c r="UHU30" s="336"/>
      <c r="UHW30" s="449"/>
      <c r="UHY30" s="336"/>
      <c r="UIA30" s="449"/>
      <c r="UIC30" s="336"/>
      <c r="UIE30" s="449"/>
      <c r="UIG30" s="336"/>
      <c r="UII30" s="449"/>
      <c r="UIK30" s="336"/>
      <c r="UIM30" s="449"/>
      <c r="UIO30" s="336"/>
      <c r="UIQ30" s="449"/>
      <c r="UIS30" s="336"/>
      <c r="UIU30" s="449"/>
      <c r="UIW30" s="336"/>
      <c r="UIY30" s="449"/>
      <c r="UJA30" s="336"/>
      <c r="UJC30" s="449"/>
      <c r="UJE30" s="336"/>
      <c r="UJG30" s="449"/>
      <c r="UJI30" s="336"/>
      <c r="UJK30" s="449"/>
      <c r="UJM30" s="336"/>
      <c r="UJO30" s="449"/>
      <c r="UJQ30" s="336"/>
      <c r="UJS30" s="449"/>
      <c r="UJU30" s="336"/>
      <c r="UJW30" s="449"/>
      <c r="UJY30" s="336"/>
      <c r="UKA30" s="449"/>
      <c r="UKC30" s="336"/>
      <c r="UKE30" s="449"/>
      <c r="UKG30" s="336"/>
      <c r="UKI30" s="449"/>
      <c r="UKK30" s="336"/>
      <c r="UKM30" s="449"/>
      <c r="UKO30" s="336"/>
      <c r="UKQ30" s="449"/>
      <c r="UKS30" s="336"/>
      <c r="UKU30" s="449"/>
      <c r="UKW30" s="336"/>
      <c r="UKY30" s="449"/>
      <c r="ULA30" s="336"/>
      <c r="ULC30" s="449"/>
      <c r="ULE30" s="336"/>
      <c r="ULG30" s="449"/>
      <c r="ULI30" s="336"/>
      <c r="ULK30" s="449"/>
      <c r="ULM30" s="336"/>
      <c r="ULO30" s="449"/>
      <c r="ULQ30" s="336"/>
      <c r="ULS30" s="449"/>
      <c r="ULU30" s="336"/>
      <c r="ULW30" s="449"/>
      <c r="ULY30" s="336"/>
      <c r="UMA30" s="449"/>
      <c r="UMC30" s="336"/>
      <c r="UME30" s="449"/>
      <c r="UMG30" s="336"/>
      <c r="UMI30" s="449"/>
      <c r="UMK30" s="336"/>
      <c r="UMM30" s="449"/>
      <c r="UMO30" s="336"/>
      <c r="UMQ30" s="449"/>
      <c r="UMS30" s="336"/>
      <c r="UMU30" s="449"/>
      <c r="UMW30" s="336"/>
      <c r="UMY30" s="449"/>
      <c r="UNA30" s="336"/>
      <c r="UNC30" s="449"/>
      <c r="UNE30" s="336"/>
      <c r="UNG30" s="449"/>
      <c r="UNI30" s="336"/>
      <c r="UNK30" s="449"/>
      <c r="UNM30" s="336"/>
      <c r="UNO30" s="449"/>
      <c r="UNQ30" s="336"/>
      <c r="UNS30" s="449"/>
      <c r="UNU30" s="336"/>
      <c r="UNW30" s="449"/>
      <c r="UNY30" s="336"/>
      <c r="UOA30" s="449"/>
      <c r="UOC30" s="336"/>
      <c r="UOE30" s="449"/>
      <c r="UOG30" s="336"/>
      <c r="UOI30" s="449"/>
      <c r="UOK30" s="336"/>
      <c r="UOM30" s="449"/>
      <c r="UOO30" s="336"/>
      <c r="UOQ30" s="449"/>
      <c r="UOS30" s="336"/>
      <c r="UOU30" s="449"/>
      <c r="UOW30" s="336"/>
      <c r="UOY30" s="449"/>
      <c r="UPA30" s="336"/>
      <c r="UPC30" s="449"/>
      <c r="UPE30" s="336"/>
      <c r="UPG30" s="449"/>
      <c r="UPI30" s="336"/>
      <c r="UPK30" s="449"/>
      <c r="UPM30" s="336"/>
      <c r="UPO30" s="449"/>
      <c r="UPQ30" s="336"/>
      <c r="UPS30" s="449"/>
      <c r="UPU30" s="336"/>
      <c r="UPW30" s="449"/>
      <c r="UPY30" s="336"/>
      <c r="UQA30" s="449"/>
      <c r="UQC30" s="336"/>
      <c r="UQE30" s="449"/>
      <c r="UQG30" s="336"/>
      <c r="UQI30" s="449"/>
      <c r="UQK30" s="336"/>
      <c r="UQM30" s="449"/>
      <c r="UQO30" s="336"/>
      <c r="UQQ30" s="449"/>
      <c r="UQS30" s="336"/>
      <c r="UQU30" s="449"/>
      <c r="UQW30" s="336"/>
      <c r="UQY30" s="449"/>
      <c r="URA30" s="336"/>
      <c r="URC30" s="449"/>
      <c r="URE30" s="336"/>
      <c r="URG30" s="449"/>
      <c r="URI30" s="336"/>
      <c r="URK30" s="449"/>
      <c r="URM30" s="336"/>
      <c r="URO30" s="449"/>
      <c r="URQ30" s="336"/>
      <c r="URS30" s="449"/>
      <c r="URU30" s="336"/>
      <c r="URW30" s="449"/>
      <c r="URY30" s="336"/>
      <c r="USA30" s="449"/>
      <c r="USC30" s="336"/>
      <c r="USE30" s="449"/>
      <c r="USG30" s="336"/>
      <c r="USI30" s="449"/>
      <c r="USK30" s="336"/>
      <c r="USM30" s="449"/>
      <c r="USO30" s="336"/>
      <c r="USQ30" s="449"/>
      <c r="USS30" s="336"/>
      <c r="USU30" s="449"/>
      <c r="USW30" s="336"/>
      <c r="USY30" s="449"/>
      <c r="UTA30" s="336"/>
      <c r="UTC30" s="449"/>
      <c r="UTE30" s="336"/>
      <c r="UTG30" s="449"/>
      <c r="UTI30" s="336"/>
      <c r="UTK30" s="449"/>
      <c r="UTM30" s="336"/>
      <c r="UTO30" s="449"/>
      <c r="UTQ30" s="336"/>
      <c r="UTS30" s="449"/>
      <c r="UTU30" s="336"/>
      <c r="UTW30" s="449"/>
      <c r="UTY30" s="336"/>
      <c r="UUA30" s="449"/>
      <c r="UUC30" s="336"/>
      <c r="UUE30" s="449"/>
      <c r="UUG30" s="336"/>
      <c r="UUI30" s="449"/>
      <c r="UUK30" s="336"/>
      <c r="UUM30" s="449"/>
      <c r="UUO30" s="336"/>
      <c r="UUQ30" s="449"/>
      <c r="UUS30" s="336"/>
      <c r="UUU30" s="449"/>
      <c r="UUW30" s="336"/>
      <c r="UUY30" s="449"/>
      <c r="UVA30" s="336"/>
      <c r="UVC30" s="449"/>
      <c r="UVE30" s="336"/>
      <c r="UVG30" s="449"/>
      <c r="UVI30" s="336"/>
      <c r="UVK30" s="449"/>
      <c r="UVM30" s="336"/>
      <c r="UVO30" s="449"/>
      <c r="UVQ30" s="336"/>
      <c r="UVS30" s="449"/>
      <c r="UVU30" s="336"/>
      <c r="UVW30" s="449"/>
      <c r="UVY30" s="336"/>
      <c r="UWA30" s="449"/>
      <c r="UWC30" s="336"/>
      <c r="UWE30" s="449"/>
      <c r="UWG30" s="336"/>
      <c r="UWI30" s="449"/>
      <c r="UWK30" s="336"/>
      <c r="UWM30" s="449"/>
      <c r="UWO30" s="336"/>
      <c r="UWQ30" s="449"/>
      <c r="UWS30" s="336"/>
      <c r="UWU30" s="449"/>
      <c r="UWW30" s="336"/>
      <c r="UWY30" s="449"/>
      <c r="UXA30" s="336"/>
      <c r="UXC30" s="449"/>
      <c r="UXE30" s="336"/>
      <c r="UXG30" s="449"/>
      <c r="UXI30" s="336"/>
      <c r="UXK30" s="449"/>
      <c r="UXM30" s="336"/>
      <c r="UXO30" s="449"/>
      <c r="UXQ30" s="336"/>
      <c r="UXS30" s="449"/>
      <c r="UXU30" s="336"/>
      <c r="UXW30" s="449"/>
      <c r="UXY30" s="336"/>
      <c r="UYA30" s="449"/>
      <c r="UYC30" s="336"/>
      <c r="UYE30" s="449"/>
      <c r="UYG30" s="336"/>
      <c r="UYI30" s="449"/>
      <c r="UYK30" s="336"/>
      <c r="UYM30" s="449"/>
      <c r="UYO30" s="336"/>
      <c r="UYQ30" s="449"/>
      <c r="UYS30" s="336"/>
      <c r="UYU30" s="449"/>
      <c r="UYW30" s="336"/>
      <c r="UYY30" s="449"/>
      <c r="UZA30" s="336"/>
      <c r="UZC30" s="449"/>
      <c r="UZE30" s="336"/>
      <c r="UZG30" s="449"/>
      <c r="UZI30" s="336"/>
      <c r="UZK30" s="449"/>
      <c r="UZM30" s="336"/>
      <c r="UZO30" s="449"/>
      <c r="UZQ30" s="336"/>
      <c r="UZS30" s="449"/>
      <c r="UZU30" s="336"/>
      <c r="UZW30" s="449"/>
      <c r="UZY30" s="336"/>
      <c r="VAA30" s="449"/>
      <c r="VAC30" s="336"/>
      <c r="VAE30" s="449"/>
      <c r="VAG30" s="336"/>
      <c r="VAI30" s="449"/>
      <c r="VAK30" s="336"/>
      <c r="VAM30" s="449"/>
      <c r="VAO30" s="336"/>
      <c r="VAQ30" s="449"/>
      <c r="VAS30" s="336"/>
      <c r="VAU30" s="449"/>
      <c r="VAW30" s="336"/>
      <c r="VAY30" s="449"/>
      <c r="VBA30" s="336"/>
      <c r="VBC30" s="449"/>
      <c r="VBE30" s="336"/>
      <c r="VBG30" s="449"/>
      <c r="VBI30" s="336"/>
      <c r="VBK30" s="449"/>
      <c r="VBM30" s="336"/>
      <c r="VBO30" s="449"/>
      <c r="VBQ30" s="336"/>
      <c r="VBS30" s="449"/>
      <c r="VBU30" s="336"/>
      <c r="VBW30" s="449"/>
      <c r="VBY30" s="336"/>
      <c r="VCA30" s="449"/>
      <c r="VCC30" s="336"/>
      <c r="VCE30" s="449"/>
      <c r="VCG30" s="336"/>
      <c r="VCI30" s="449"/>
      <c r="VCK30" s="336"/>
      <c r="VCM30" s="449"/>
      <c r="VCO30" s="336"/>
      <c r="VCQ30" s="449"/>
      <c r="VCS30" s="336"/>
      <c r="VCU30" s="449"/>
      <c r="VCW30" s="336"/>
      <c r="VCY30" s="449"/>
      <c r="VDA30" s="336"/>
      <c r="VDC30" s="449"/>
      <c r="VDE30" s="336"/>
      <c r="VDG30" s="449"/>
      <c r="VDI30" s="336"/>
      <c r="VDK30" s="449"/>
      <c r="VDM30" s="336"/>
      <c r="VDO30" s="449"/>
      <c r="VDQ30" s="336"/>
      <c r="VDS30" s="449"/>
      <c r="VDU30" s="336"/>
      <c r="VDW30" s="449"/>
      <c r="VDY30" s="336"/>
      <c r="VEA30" s="449"/>
      <c r="VEC30" s="336"/>
      <c r="VEE30" s="449"/>
      <c r="VEG30" s="336"/>
      <c r="VEI30" s="449"/>
      <c r="VEK30" s="336"/>
      <c r="VEM30" s="449"/>
      <c r="VEO30" s="336"/>
      <c r="VEQ30" s="449"/>
      <c r="VES30" s="336"/>
      <c r="VEU30" s="449"/>
      <c r="VEW30" s="336"/>
      <c r="VEY30" s="449"/>
      <c r="VFA30" s="336"/>
      <c r="VFC30" s="449"/>
      <c r="VFE30" s="336"/>
      <c r="VFG30" s="449"/>
      <c r="VFI30" s="336"/>
      <c r="VFK30" s="449"/>
      <c r="VFM30" s="336"/>
      <c r="VFO30" s="449"/>
      <c r="VFQ30" s="336"/>
      <c r="VFS30" s="449"/>
      <c r="VFU30" s="336"/>
      <c r="VFW30" s="449"/>
      <c r="VFY30" s="336"/>
      <c r="VGA30" s="449"/>
      <c r="VGC30" s="336"/>
      <c r="VGE30" s="449"/>
      <c r="VGG30" s="336"/>
      <c r="VGI30" s="449"/>
      <c r="VGK30" s="336"/>
      <c r="VGM30" s="449"/>
      <c r="VGO30" s="336"/>
      <c r="VGQ30" s="449"/>
      <c r="VGS30" s="336"/>
      <c r="VGU30" s="449"/>
      <c r="VGW30" s="336"/>
      <c r="VGY30" s="449"/>
      <c r="VHA30" s="336"/>
      <c r="VHC30" s="449"/>
      <c r="VHE30" s="336"/>
      <c r="VHG30" s="449"/>
      <c r="VHI30" s="336"/>
      <c r="VHK30" s="449"/>
      <c r="VHM30" s="336"/>
      <c r="VHO30" s="449"/>
      <c r="VHQ30" s="336"/>
      <c r="VHS30" s="449"/>
      <c r="VHU30" s="336"/>
      <c r="VHW30" s="449"/>
      <c r="VHY30" s="336"/>
      <c r="VIA30" s="449"/>
      <c r="VIC30" s="336"/>
      <c r="VIE30" s="449"/>
      <c r="VIG30" s="336"/>
      <c r="VII30" s="449"/>
      <c r="VIK30" s="336"/>
      <c r="VIM30" s="449"/>
      <c r="VIO30" s="336"/>
      <c r="VIQ30" s="449"/>
      <c r="VIS30" s="336"/>
      <c r="VIU30" s="449"/>
      <c r="VIW30" s="336"/>
      <c r="VIY30" s="449"/>
      <c r="VJA30" s="336"/>
      <c r="VJC30" s="449"/>
      <c r="VJE30" s="336"/>
      <c r="VJG30" s="449"/>
      <c r="VJI30" s="336"/>
      <c r="VJK30" s="449"/>
      <c r="VJM30" s="336"/>
      <c r="VJO30" s="449"/>
      <c r="VJQ30" s="336"/>
      <c r="VJS30" s="449"/>
      <c r="VJU30" s="336"/>
      <c r="VJW30" s="449"/>
      <c r="VJY30" s="336"/>
      <c r="VKA30" s="449"/>
      <c r="VKC30" s="336"/>
      <c r="VKE30" s="449"/>
      <c r="VKG30" s="336"/>
      <c r="VKI30" s="449"/>
      <c r="VKK30" s="336"/>
      <c r="VKM30" s="449"/>
      <c r="VKO30" s="336"/>
      <c r="VKQ30" s="449"/>
      <c r="VKS30" s="336"/>
      <c r="VKU30" s="449"/>
      <c r="VKW30" s="336"/>
      <c r="VKY30" s="449"/>
      <c r="VLA30" s="336"/>
      <c r="VLC30" s="449"/>
      <c r="VLE30" s="336"/>
      <c r="VLG30" s="449"/>
      <c r="VLI30" s="336"/>
      <c r="VLK30" s="449"/>
      <c r="VLM30" s="336"/>
      <c r="VLO30" s="449"/>
      <c r="VLQ30" s="336"/>
      <c r="VLS30" s="449"/>
      <c r="VLU30" s="336"/>
      <c r="VLW30" s="449"/>
      <c r="VLY30" s="336"/>
      <c r="VMA30" s="449"/>
      <c r="VMC30" s="336"/>
      <c r="VME30" s="449"/>
      <c r="VMG30" s="336"/>
      <c r="VMI30" s="449"/>
      <c r="VMK30" s="336"/>
      <c r="VMM30" s="449"/>
      <c r="VMO30" s="336"/>
      <c r="VMQ30" s="449"/>
      <c r="VMS30" s="336"/>
      <c r="VMU30" s="449"/>
      <c r="VMW30" s="336"/>
      <c r="VMY30" s="449"/>
      <c r="VNA30" s="336"/>
      <c r="VNC30" s="449"/>
      <c r="VNE30" s="336"/>
      <c r="VNG30" s="449"/>
      <c r="VNI30" s="336"/>
      <c r="VNK30" s="449"/>
      <c r="VNM30" s="336"/>
      <c r="VNO30" s="449"/>
      <c r="VNQ30" s="336"/>
      <c r="VNS30" s="449"/>
      <c r="VNU30" s="336"/>
      <c r="VNW30" s="449"/>
      <c r="VNY30" s="336"/>
      <c r="VOA30" s="449"/>
      <c r="VOC30" s="336"/>
      <c r="VOE30" s="449"/>
      <c r="VOG30" s="336"/>
      <c r="VOI30" s="449"/>
      <c r="VOK30" s="336"/>
      <c r="VOM30" s="449"/>
      <c r="VOO30" s="336"/>
      <c r="VOQ30" s="449"/>
      <c r="VOS30" s="336"/>
      <c r="VOU30" s="449"/>
      <c r="VOW30" s="336"/>
      <c r="VOY30" s="449"/>
      <c r="VPA30" s="336"/>
      <c r="VPC30" s="449"/>
      <c r="VPE30" s="336"/>
      <c r="VPG30" s="449"/>
      <c r="VPI30" s="336"/>
      <c r="VPK30" s="449"/>
      <c r="VPM30" s="336"/>
      <c r="VPO30" s="449"/>
      <c r="VPQ30" s="336"/>
      <c r="VPS30" s="449"/>
      <c r="VPU30" s="336"/>
      <c r="VPW30" s="449"/>
      <c r="VPY30" s="336"/>
      <c r="VQA30" s="449"/>
      <c r="VQC30" s="336"/>
      <c r="VQE30" s="449"/>
      <c r="VQG30" s="336"/>
      <c r="VQI30" s="449"/>
      <c r="VQK30" s="336"/>
      <c r="VQM30" s="449"/>
      <c r="VQO30" s="336"/>
      <c r="VQQ30" s="449"/>
      <c r="VQS30" s="336"/>
      <c r="VQU30" s="449"/>
      <c r="VQW30" s="336"/>
      <c r="VQY30" s="449"/>
      <c r="VRA30" s="336"/>
      <c r="VRC30" s="449"/>
      <c r="VRE30" s="336"/>
      <c r="VRG30" s="449"/>
      <c r="VRI30" s="336"/>
      <c r="VRK30" s="449"/>
      <c r="VRM30" s="336"/>
      <c r="VRO30" s="449"/>
      <c r="VRQ30" s="336"/>
      <c r="VRS30" s="449"/>
      <c r="VRU30" s="336"/>
      <c r="VRW30" s="449"/>
      <c r="VRY30" s="336"/>
      <c r="VSA30" s="449"/>
      <c r="VSC30" s="336"/>
      <c r="VSE30" s="449"/>
      <c r="VSG30" s="336"/>
      <c r="VSI30" s="449"/>
      <c r="VSK30" s="336"/>
      <c r="VSM30" s="449"/>
      <c r="VSO30" s="336"/>
      <c r="VSQ30" s="449"/>
      <c r="VSS30" s="336"/>
      <c r="VSU30" s="449"/>
      <c r="VSW30" s="336"/>
      <c r="VSY30" s="449"/>
      <c r="VTA30" s="336"/>
      <c r="VTC30" s="449"/>
      <c r="VTE30" s="336"/>
      <c r="VTG30" s="449"/>
      <c r="VTI30" s="336"/>
      <c r="VTK30" s="449"/>
      <c r="VTM30" s="336"/>
      <c r="VTO30" s="449"/>
      <c r="VTQ30" s="336"/>
      <c r="VTS30" s="449"/>
      <c r="VTU30" s="336"/>
      <c r="VTW30" s="449"/>
      <c r="VTY30" s="336"/>
      <c r="VUA30" s="449"/>
      <c r="VUC30" s="336"/>
      <c r="VUE30" s="449"/>
      <c r="VUG30" s="336"/>
      <c r="VUI30" s="449"/>
      <c r="VUK30" s="336"/>
      <c r="VUM30" s="449"/>
      <c r="VUO30" s="336"/>
      <c r="VUQ30" s="449"/>
      <c r="VUS30" s="336"/>
      <c r="VUU30" s="449"/>
      <c r="VUW30" s="336"/>
      <c r="VUY30" s="449"/>
      <c r="VVA30" s="336"/>
      <c r="VVC30" s="449"/>
      <c r="VVE30" s="336"/>
      <c r="VVG30" s="449"/>
      <c r="VVI30" s="336"/>
      <c r="VVK30" s="449"/>
      <c r="VVM30" s="336"/>
      <c r="VVO30" s="449"/>
      <c r="VVQ30" s="336"/>
      <c r="VVS30" s="449"/>
      <c r="VVU30" s="336"/>
      <c r="VVW30" s="449"/>
      <c r="VVY30" s="336"/>
      <c r="VWA30" s="449"/>
      <c r="VWC30" s="336"/>
      <c r="VWE30" s="449"/>
      <c r="VWG30" s="336"/>
      <c r="VWI30" s="449"/>
      <c r="VWK30" s="336"/>
      <c r="VWM30" s="449"/>
      <c r="VWO30" s="336"/>
      <c r="VWQ30" s="449"/>
      <c r="VWS30" s="336"/>
      <c r="VWU30" s="449"/>
      <c r="VWW30" s="336"/>
      <c r="VWY30" s="449"/>
      <c r="VXA30" s="336"/>
      <c r="VXC30" s="449"/>
      <c r="VXE30" s="336"/>
      <c r="VXG30" s="449"/>
      <c r="VXI30" s="336"/>
      <c r="VXK30" s="449"/>
      <c r="VXM30" s="336"/>
      <c r="VXO30" s="449"/>
      <c r="VXQ30" s="336"/>
      <c r="VXS30" s="449"/>
      <c r="VXU30" s="336"/>
      <c r="VXW30" s="449"/>
      <c r="VXY30" s="336"/>
      <c r="VYA30" s="449"/>
      <c r="VYC30" s="336"/>
      <c r="VYE30" s="449"/>
      <c r="VYG30" s="336"/>
      <c r="VYI30" s="449"/>
      <c r="VYK30" s="336"/>
      <c r="VYM30" s="449"/>
      <c r="VYO30" s="336"/>
      <c r="VYQ30" s="449"/>
      <c r="VYS30" s="336"/>
      <c r="VYU30" s="449"/>
      <c r="VYW30" s="336"/>
      <c r="VYY30" s="449"/>
      <c r="VZA30" s="336"/>
      <c r="VZC30" s="449"/>
      <c r="VZE30" s="336"/>
      <c r="VZG30" s="449"/>
      <c r="VZI30" s="336"/>
      <c r="VZK30" s="449"/>
      <c r="VZM30" s="336"/>
      <c r="VZO30" s="449"/>
      <c r="VZQ30" s="336"/>
      <c r="VZS30" s="449"/>
      <c r="VZU30" s="336"/>
      <c r="VZW30" s="449"/>
      <c r="VZY30" s="336"/>
      <c r="WAA30" s="449"/>
      <c r="WAC30" s="336"/>
      <c r="WAE30" s="449"/>
      <c r="WAG30" s="336"/>
      <c r="WAI30" s="449"/>
      <c r="WAK30" s="336"/>
      <c r="WAM30" s="449"/>
      <c r="WAO30" s="336"/>
      <c r="WAQ30" s="449"/>
      <c r="WAS30" s="336"/>
      <c r="WAU30" s="449"/>
      <c r="WAW30" s="336"/>
      <c r="WAY30" s="449"/>
      <c r="WBA30" s="336"/>
      <c r="WBC30" s="449"/>
      <c r="WBE30" s="336"/>
      <c r="WBG30" s="449"/>
      <c r="WBI30" s="336"/>
      <c r="WBK30" s="449"/>
      <c r="WBM30" s="336"/>
      <c r="WBO30" s="449"/>
      <c r="WBQ30" s="336"/>
      <c r="WBS30" s="449"/>
      <c r="WBU30" s="336"/>
      <c r="WBW30" s="449"/>
      <c r="WBY30" s="336"/>
      <c r="WCA30" s="449"/>
      <c r="WCC30" s="336"/>
      <c r="WCE30" s="449"/>
      <c r="WCG30" s="336"/>
      <c r="WCI30" s="449"/>
      <c r="WCK30" s="336"/>
      <c r="WCM30" s="449"/>
      <c r="WCO30" s="336"/>
      <c r="WCQ30" s="449"/>
      <c r="WCS30" s="336"/>
      <c r="WCU30" s="449"/>
      <c r="WCW30" s="336"/>
      <c r="WCY30" s="449"/>
      <c r="WDA30" s="336"/>
      <c r="WDC30" s="449"/>
      <c r="WDE30" s="336"/>
      <c r="WDG30" s="449"/>
      <c r="WDI30" s="336"/>
      <c r="WDK30" s="449"/>
      <c r="WDM30" s="336"/>
      <c r="WDO30" s="449"/>
      <c r="WDQ30" s="336"/>
      <c r="WDS30" s="449"/>
      <c r="WDU30" s="336"/>
      <c r="WDW30" s="449"/>
      <c r="WDY30" s="336"/>
      <c r="WEA30" s="449"/>
      <c r="WEC30" s="336"/>
      <c r="WEE30" s="449"/>
      <c r="WEG30" s="336"/>
      <c r="WEI30" s="449"/>
      <c r="WEK30" s="336"/>
      <c r="WEM30" s="449"/>
      <c r="WEO30" s="336"/>
      <c r="WEQ30" s="449"/>
      <c r="WES30" s="336"/>
      <c r="WEU30" s="449"/>
      <c r="WEW30" s="336"/>
      <c r="WEY30" s="449"/>
      <c r="WFA30" s="336"/>
      <c r="WFC30" s="449"/>
      <c r="WFE30" s="336"/>
      <c r="WFG30" s="449"/>
      <c r="WFI30" s="336"/>
      <c r="WFK30" s="449"/>
      <c r="WFM30" s="336"/>
      <c r="WFO30" s="449"/>
      <c r="WFQ30" s="336"/>
      <c r="WFS30" s="449"/>
      <c r="WFU30" s="336"/>
      <c r="WFW30" s="449"/>
      <c r="WFY30" s="336"/>
      <c r="WGA30" s="449"/>
      <c r="WGC30" s="336"/>
      <c r="WGE30" s="449"/>
      <c r="WGG30" s="336"/>
      <c r="WGI30" s="449"/>
      <c r="WGK30" s="336"/>
      <c r="WGM30" s="449"/>
      <c r="WGO30" s="336"/>
      <c r="WGQ30" s="449"/>
      <c r="WGS30" s="336"/>
      <c r="WGU30" s="449"/>
      <c r="WGW30" s="336"/>
      <c r="WGY30" s="449"/>
      <c r="WHA30" s="336"/>
      <c r="WHC30" s="449"/>
      <c r="WHE30" s="336"/>
      <c r="WHG30" s="449"/>
      <c r="WHI30" s="336"/>
      <c r="WHK30" s="449"/>
      <c r="WHM30" s="336"/>
      <c r="WHO30" s="449"/>
      <c r="WHQ30" s="336"/>
      <c r="WHS30" s="449"/>
      <c r="WHU30" s="336"/>
      <c r="WHW30" s="449"/>
      <c r="WHY30" s="336"/>
      <c r="WIA30" s="449"/>
      <c r="WIC30" s="336"/>
      <c r="WIE30" s="449"/>
      <c r="WIG30" s="336"/>
      <c r="WII30" s="449"/>
      <c r="WIK30" s="336"/>
      <c r="WIM30" s="449"/>
      <c r="WIO30" s="336"/>
      <c r="WIQ30" s="449"/>
      <c r="WIS30" s="336"/>
      <c r="WIU30" s="449"/>
      <c r="WIW30" s="336"/>
      <c r="WIY30" s="449"/>
      <c r="WJA30" s="336"/>
      <c r="WJC30" s="449"/>
      <c r="WJE30" s="336"/>
      <c r="WJG30" s="449"/>
      <c r="WJI30" s="336"/>
      <c r="WJK30" s="449"/>
      <c r="WJM30" s="336"/>
      <c r="WJO30" s="449"/>
      <c r="WJQ30" s="336"/>
      <c r="WJS30" s="449"/>
      <c r="WJU30" s="336"/>
      <c r="WJW30" s="449"/>
      <c r="WJY30" s="336"/>
      <c r="WKA30" s="449"/>
      <c r="WKC30" s="336"/>
      <c r="WKE30" s="449"/>
      <c r="WKG30" s="336"/>
      <c r="WKI30" s="449"/>
      <c r="WKK30" s="336"/>
      <c r="WKM30" s="449"/>
      <c r="WKO30" s="336"/>
      <c r="WKQ30" s="449"/>
      <c r="WKS30" s="336"/>
      <c r="WKU30" s="449"/>
      <c r="WKW30" s="336"/>
      <c r="WKY30" s="449"/>
      <c r="WLA30" s="336"/>
      <c r="WLC30" s="449"/>
      <c r="WLE30" s="336"/>
      <c r="WLG30" s="449"/>
      <c r="WLI30" s="336"/>
      <c r="WLK30" s="449"/>
      <c r="WLM30" s="336"/>
      <c r="WLO30" s="449"/>
      <c r="WLQ30" s="336"/>
      <c r="WLS30" s="449"/>
      <c r="WLU30" s="336"/>
      <c r="WLW30" s="449"/>
      <c r="WLY30" s="336"/>
      <c r="WMA30" s="449"/>
      <c r="WMC30" s="336"/>
      <c r="WME30" s="449"/>
      <c r="WMG30" s="336"/>
      <c r="WMI30" s="449"/>
      <c r="WMK30" s="336"/>
      <c r="WMM30" s="449"/>
      <c r="WMO30" s="336"/>
      <c r="WMQ30" s="449"/>
      <c r="WMS30" s="336"/>
      <c r="WMU30" s="449"/>
      <c r="WMW30" s="336"/>
      <c r="WMY30" s="449"/>
      <c r="WNA30" s="336"/>
      <c r="WNC30" s="449"/>
      <c r="WNE30" s="336"/>
      <c r="WNG30" s="449"/>
      <c r="WNI30" s="336"/>
      <c r="WNK30" s="449"/>
      <c r="WNM30" s="336"/>
      <c r="WNO30" s="449"/>
      <c r="WNQ30" s="336"/>
      <c r="WNS30" s="449"/>
      <c r="WNU30" s="336"/>
      <c r="WNW30" s="449"/>
      <c r="WNY30" s="336"/>
      <c r="WOA30" s="449"/>
      <c r="WOC30" s="336"/>
      <c r="WOE30" s="449"/>
      <c r="WOG30" s="336"/>
      <c r="WOI30" s="449"/>
      <c r="WOK30" s="336"/>
      <c r="WOM30" s="449"/>
      <c r="WOO30" s="336"/>
      <c r="WOQ30" s="449"/>
      <c r="WOS30" s="336"/>
      <c r="WOU30" s="449"/>
      <c r="WOW30" s="336"/>
      <c r="WOY30" s="449"/>
      <c r="WPA30" s="336"/>
      <c r="WPC30" s="449"/>
      <c r="WPE30" s="336"/>
      <c r="WPG30" s="449"/>
      <c r="WPI30" s="336"/>
      <c r="WPK30" s="449"/>
      <c r="WPM30" s="336"/>
      <c r="WPO30" s="449"/>
      <c r="WPQ30" s="336"/>
      <c r="WPS30" s="449"/>
      <c r="WPU30" s="336"/>
      <c r="WPW30" s="449"/>
      <c r="WPY30" s="336"/>
      <c r="WQA30" s="449"/>
      <c r="WQC30" s="336"/>
      <c r="WQE30" s="449"/>
      <c r="WQG30" s="336"/>
      <c r="WQI30" s="449"/>
      <c r="WQK30" s="336"/>
      <c r="WQM30" s="449"/>
      <c r="WQO30" s="336"/>
      <c r="WQQ30" s="449"/>
      <c r="WQS30" s="336"/>
      <c r="WQU30" s="449"/>
      <c r="WQW30" s="336"/>
      <c r="WQY30" s="449"/>
      <c r="WRA30" s="336"/>
      <c r="WRC30" s="449"/>
      <c r="WRE30" s="336"/>
      <c r="WRG30" s="449"/>
      <c r="WRI30" s="336"/>
      <c r="WRK30" s="449"/>
      <c r="WRM30" s="336"/>
      <c r="WRO30" s="449"/>
      <c r="WRQ30" s="336"/>
      <c r="WRS30" s="449"/>
      <c r="WRU30" s="336"/>
      <c r="WRW30" s="449"/>
      <c r="WRY30" s="336"/>
      <c r="WSA30" s="449"/>
      <c r="WSC30" s="336"/>
      <c r="WSE30" s="449"/>
      <c r="WSG30" s="336"/>
      <c r="WSI30" s="449"/>
      <c r="WSK30" s="336"/>
      <c r="WSM30" s="449"/>
      <c r="WSO30" s="336"/>
      <c r="WSQ30" s="449"/>
      <c r="WSS30" s="336"/>
      <c r="WSU30" s="449"/>
      <c r="WSW30" s="336"/>
      <c r="WSY30" s="449"/>
      <c r="WTA30" s="336"/>
      <c r="WTC30" s="449"/>
      <c r="WTE30" s="336"/>
      <c r="WTG30" s="449"/>
      <c r="WTI30" s="336"/>
      <c r="WTK30" s="449"/>
      <c r="WTM30" s="336"/>
      <c r="WTO30" s="449"/>
      <c r="WTQ30" s="336"/>
      <c r="WTS30" s="449"/>
      <c r="WTU30" s="336"/>
      <c r="WTW30" s="449"/>
      <c r="WTY30" s="336"/>
      <c r="WUA30" s="449"/>
      <c r="WUC30" s="336"/>
      <c r="WUE30" s="449"/>
      <c r="WUG30" s="336"/>
      <c r="WUI30" s="449"/>
      <c r="WUK30" s="336"/>
      <c r="WUM30" s="449"/>
      <c r="WUO30" s="336"/>
      <c r="WUQ30" s="449"/>
      <c r="WUS30" s="336"/>
      <c r="WUU30" s="449"/>
      <c r="WUW30" s="336"/>
      <c r="WUY30" s="449"/>
      <c r="WVA30" s="336"/>
      <c r="WVC30" s="449"/>
      <c r="WVE30" s="336"/>
      <c r="WVG30" s="449"/>
      <c r="WVI30" s="336"/>
      <c r="WVK30" s="449"/>
      <c r="WVM30" s="336"/>
      <c r="WVO30" s="449"/>
      <c r="WVQ30" s="336"/>
      <c r="WVS30" s="449"/>
      <c r="WVU30" s="336"/>
      <c r="WVW30" s="449"/>
      <c r="WVY30" s="336"/>
      <c r="WWA30" s="449"/>
      <c r="WWC30" s="336"/>
      <c r="WWE30" s="449"/>
      <c r="WWG30" s="336"/>
      <c r="WWI30" s="449"/>
      <c r="WWK30" s="336"/>
      <c r="WWM30" s="449"/>
      <c r="WWO30" s="336"/>
      <c r="WWQ30" s="449"/>
      <c r="WWS30" s="336"/>
      <c r="WWU30" s="449"/>
      <c r="WWW30" s="336"/>
      <c r="WWY30" s="449"/>
      <c r="WXA30" s="336"/>
      <c r="WXC30" s="449"/>
      <c r="WXE30" s="336"/>
      <c r="WXG30" s="449"/>
      <c r="WXI30" s="336"/>
      <c r="WXK30" s="449"/>
      <c r="WXM30" s="336"/>
      <c r="WXO30" s="449"/>
      <c r="WXQ30" s="336"/>
      <c r="WXS30" s="449"/>
      <c r="WXU30" s="336"/>
      <c r="WXW30" s="449"/>
      <c r="WXY30" s="336"/>
      <c r="WYA30" s="449"/>
      <c r="WYC30" s="336"/>
      <c r="WYE30" s="449"/>
      <c r="WYG30" s="336"/>
      <c r="WYI30" s="449"/>
      <c r="WYK30" s="336"/>
      <c r="WYM30" s="449"/>
      <c r="WYO30" s="336"/>
      <c r="WYQ30" s="449"/>
      <c r="WYS30" s="336"/>
      <c r="WYU30" s="449"/>
      <c r="WYW30" s="336"/>
      <c r="WYY30" s="449"/>
      <c r="WZA30" s="336"/>
      <c r="WZC30" s="449"/>
      <c r="WZE30" s="336"/>
      <c r="WZG30" s="449"/>
      <c r="WZI30" s="336"/>
      <c r="WZK30" s="449"/>
      <c r="WZM30" s="336"/>
      <c r="WZO30" s="449"/>
      <c r="WZQ30" s="336"/>
      <c r="WZS30" s="449"/>
      <c r="WZU30" s="336"/>
      <c r="WZW30" s="449"/>
      <c r="WZY30" s="336"/>
      <c r="XAA30" s="449"/>
      <c r="XAC30" s="336"/>
      <c r="XAE30" s="449"/>
      <c r="XAG30" s="336"/>
      <c r="XAI30" s="449"/>
      <c r="XAK30" s="336"/>
      <c r="XAM30" s="449"/>
      <c r="XAO30" s="336"/>
      <c r="XAQ30" s="449"/>
      <c r="XAS30" s="336"/>
      <c r="XAU30" s="449"/>
      <c r="XAW30" s="336"/>
      <c r="XAY30" s="449"/>
      <c r="XBA30" s="336"/>
      <c r="XBC30" s="449"/>
      <c r="XBE30" s="336"/>
      <c r="XBG30" s="449"/>
      <c r="XBI30" s="336"/>
      <c r="XBK30" s="449"/>
      <c r="XBM30" s="336"/>
      <c r="XBO30" s="449"/>
      <c r="XBQ30" s="336"/>
      <c r="XBS30" s="449"/>
      <c r="XBU30" s="336"/>
      <c r="XBW30" s="449"/>
      <c r="XBY30" s="336"/>
      <c r="XCA30" s="449"/>
      <c r="XCC30" s="336"/>
      <c r="XCE30" s="449"/>
      <c r="XCG30" s="336"/>
      <c r="XCI30" s="449"/>
      <c r="XCK30" s="336"/>
      <c r="XCM30" s="449"/>
      <c r="XCO30" s="336"/>
      <c r="XCQ30" s="449"/>
      <c r="XCS30" s="336"/>
      <c r="XCU30" s="449"/>
      <c r="XCW30" s="336"/>
      <c r="XCY30" s="449"/>
      <c r="XDA30" s="336"/>
      <c r="XDC30" s="449"/>
      <c r="XDE30" s="336"/>
      <c r="XDG30" s="449"/>
      <c r="XDI30" s="336"/>
      <c r="XDK30" s="449"/>
      <c r="XDM30" s="336"/>
      <c r="XDO30" s="449"/>
      <c r="XDQ30" s="336"/>
      <c r="XDS30" s="449"/>
      <c r="XDU30" s="336"/>
      <c r="XDW30" s="449"/>
      <c r="XDY30" s="336"/>
      <c r="XEA30" s="449"/>
      <c r="XEC30" s="336"/>
      <c r="XEE30" s="449"/>
      <c r="XEG30" s="336"/>
      <c r="XEI30" s="449"/>
      <c r="XEK30" s="336"/>
      <c r="XEM30" s="449"/>
      <c r="XEO30" s="336"/>
      <c r="XEQ30" s="449"/>
      <c r="XES30" s="336"/>
      <c r="XEU30" s="449"/>
      <c r="XEW30" s="336"/>
      <c r="XEY30" s="449"/>
      <c r="XFA30" s="336"/>
      <c r="XFC30" s="449"/>
    </row>
    <row r="31" spans="1:1023 1025:2047 2049:3071 3073:4095 4097:5119 5121:6143 6145:7167 7169:8191 8193:9215 9217:10239 10241:11263 11265:12287 12289:13311 13313:14335 14337:15359 15361:16383">
      <c r="A31" s="336"/>
    </row>
    <row r="32" spans="1:1023 1025:2047 2049:3071 3073:4095 4097:5119 5121:6143 6145:7167 7169:8191 8193:9215 9217:10239 10241:11263 11265:12287 12289:13311 13313:14335 14337:15359 15361:16383" ht="23">
      <c r="B32" s="300" t="s">
        <v>831</v>
      </c>
    </row>
  </sheetData>
  <mergeCells count="8">
    <mergeCell ref="A26:D26"/>
    <mergeCell ref="C6:C7"/>
    <mergeCell ref="D6:D7"/>
    <mergeCell ref="A1:D1"/>
    <mergeCell ref="A2:D2"/>
    <mergeCell ref="A3:D3"/>
    <mergeCell ref="A6:B7"/>
    <mergeCell ref="B4:C4"/>
  </mergeCells>
  <printOptions horizontalCentered="1"/>
  <pageMargins left="0.39370078740157483" right="0.39370078740157483" top="0.74803149606299213" bottom="0.74803149606299213" header="0.31496062992125984" footer="0.31496062992125984"/>
  <pageSetup scale="9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J37"/>
  <sheetViews>
    <sheetView view="pageBreakPreview" topLeftCell="A16" zoomScaleSheetLayoutView="100" workbookViewId="0">
      <selection activeCell="D34" sqref="D34"/>
    </sheetView>
  </sheetViews>
  <sheetFormatPr baseColWidth="10" defaultColWidth="11.33203125" defaultRowHeight="14"/>
  <cols>
    <col min="1" max="1" width="3.6640625" style="37" customWidth="1"/>
    <col min="2" max="2" width="35.6640625" style="37" customWidth="1"/>
    <col min="3" max="3" width="26.6640625" style="37" customWidth="1"/>
    <col min="4" max="5" width="15.6640625" style="37" customWidth="1"/>
    <col min="6" max="16384" width="11.33203125" style="37"/>
  </cols>
  <sheetData>
    <row r="1" spans="1:5">
      <c r="A1" s="1367" t="str">
        <f>'[3]CPCA-I-01'!A1:G1</f>
        <v xml:space="preserve">Nombre de la Entidad </v>
      </c>
      <c r="B1" s="1367"/>
      <c r="C1" s="1367"/>
      <c r="D1" s="1367"/>
      <c r="E1" s="1367"/>
    </row>
    <row r="2" spans="1:5">
      <c r="A2" s="652"/>
      <c r="B2" s="652"/>
      <c r="C2" s="652" t="s">
        <v>1704</v>
      </c>
      <c r="D2" s="652"/>
      <c r="E2" s="652"/>
    </row>
    <row r="3" spans="1:5" ht="16">
      <c r="A3" s="1294" t="str">
        <f>'CPCA-I-03'!A3:D3</f>
        <v>Del 01 de Enero al 31 de Diciembre 2024</v>
      </c>
      <c r="B3" s="1294"/>
      <c r="C3" s="1294"/>
      <c r="D3" s="1294"/>
      <c r="E3" s="1294"/>
    </row>
    <row r="4" spans="1:5" ht="16">
      <c r="A4" s="781"/>
      <c r="B4" s="781"/>
      <c r="C4" s="784" t="s">
        <v>1705</v>
      </c>
      <c r="D4" s="38"/>
      <c r="E4" s="781"/>
    </row>
    <row r="5" spans="1:5" ht="6.75" customHeight="1" thickBot="1"/>
    <row r="6" spans="1:5" s="164" customFormat="1" ht="30" customHeight="1">
      <c r="A6" s="1275" t="s">
        <v>1706</v>
      </c>
      <c r="B6" s="1276"/>
      <c r="C6" s="786" t="s">
        <v>1707</v>
      </c>
      <c r="D6" s="782" t="s">
        <v>1708</v>
      </c>
      <c r="E6" s="783" t="s">
        <v>1709</v>
      </c>
    </row>
    <row r="7" spans="1:5" s="164" customFormat="1" ht="30" customHeight="1" thickBot="1">
      <c r="A7" s="1285"/>
      <c r="B7" s="1286"/>
      <c r="C7" s="255" t="s">
        <v>729</v>
      </c>
      <c r="D7" s="255" t="s">
        <v>730</v>
      </c>
      <c r="E7" s="256" t="s">
        <v>1710</v>
      </c>
    </row>
    <row r="8" spans="1:5" s="164" customFormat="1" ht="12.75" customHeight="1">
      <c r="A8" s="1277"/>
      <c r="B8" s="1368"/>
      <c r="C8" s="1278"/>
      <c r="D8" s="1278"/>
      <c r="E8" s="1369"/>
    </row>
    <row r="9" spans="1:5" s="164" customFormat="1" ht="20.25" customHeight="1">
      <c r="A9" s="257">
        <v>1</v>
      </c>
      <c r="B9" s="258"/>
      <c r="C9" s="259"/>
      <c r="D9" s="260"/>
      <c r="E9" s="269" t="str">
        <f>IF(B9&lt;&gt;"",C9+D9,"")</f>
        <v/>
      </c>
    </row>
    <row r="10" spans="1:5" s="164" customFormat="1" ht="20.25" customHeight="1">
      <c r="A10" s="257">
        <v>2</v>
      </c>
      <c r="B10" s="258"/>
      <c r="C10" s="259"/>
      <c r="D10" s="260"/>
      <c r="E10" s="269" t="str">
        <f t="shared" ref="E10:E18" si="0">IF(B10&lt;&gt;"",C10+D10,"")</f>
        <v/>
      </c>
    </row>
    <row r="11" spans="1:5" s="164" customFormat="1" ht="20.25" customHeight="1">
      <c r="A11" s="257">
        <v>3</v>
      </c>
      <c r="B11" s="258"/>
      <c r="C11" s="259"/>
      <c r="D11" s="260"/>
      <c r="E11" s="269" t="str">
        <f t="shared" si="0"/>
        <v/>
      </c>
    </row>
    <row r="12" spans="1:5" s="164" customFormat="1" ht="20.25" customHeight="1">
      <c r="A12" s="257">
        <v>4</v>
      </c>
      <c r="B12" s="258"/>
      <c r="C12" s="259"/>
      <c r="D12" s="260"/>
      <c r="E12" s="269" t="str">
        <f t="shared" si="0"/>
        <v/>
      </c>
    </row>
    <row r="13" spans="1:5" s="164" customFormat="1" ht="20.25" customHeight="1">
      <c r="A13" s="257">
        <v>5</v>
      </c>
      <c r="B13" s="258"/>
      <c r="C13" s="259"/>
      <c r="D13" s="260"/>
      <c r="E13" s="269" t="str">
        <f t="shared" si="0"/>
        <v/>
      </c>
    </row>
    <row r="14" spans="1:5" s="164" customFormat="1" ht="20.25" customHeight="1">
      <c r="A14" s="257">
        <v>6</v>
      </c>
      <c r="B14" s="258"/>
      <c r="C14" s="259"/>
      <c r="D14" s="260"/>
      <c r="E14" s="269" t="str">
        <f t="shared" si="0"/>
        <v/>
      </c>
    </row>
    <row r="15" spans="1:5" s="164" customFormat="1" ht="20.25" customHeight="1">
      <c r="A15" s="257">
        <v>7</v>
      </c>
      <c r="B15" s="258"/>
      <c r="C15" s="259"/>
      <c r="D15" s="260"/>
      <c r="E15" s="269" t="str">
        <f t="shared" si="0"/>
        <v/>
      </c>
    </row>
    <row r="16" spans="1:5" s="164" customFormat="1" ht="20.25" customHeight="1">
      <c r="A16" s="257">
        <v>8</v>
      </c>
      <c r="B16" s="258"/>
      <c r="C16" s="259"/>
      <c r="D16" s="260"/>
      <c r="E16" s="269" t="str">
        <f t="shared" si="0"/>
        <v/>
      </c>
    </row>
    <row r="17" spans="1:7" s="164" customFormat="1" ht="20.25" customHeight="1">
      <c r="A17" s="257">
        <v>9</v>
      </c>
      <c r="B17" s="258"/>
      <c r="C17" s="259"/>
      <c r="D17" s="260"/>
      <c r="E17" s="269" t="str">
        <f t="shared" si="0"/>
        <v/>
      </c>
    </row>
    <row r="18" spans="1:7" s="164" customFormat="1" ht="20.25" customHeight="1">
      <c r="A18" s="257">
        <v>10</v>
      </c>
      <c r="B18" s="258"/>
      <c r="C18" s="259"/>
      <c r="D18" s="260"/>
      <c r="E18" s="269" t="str">
        <f t="shared" si="0"/>
        <v/>
      </c>
    </row>
    <row r="19" spans="1:7" s="164" customFormat="1" ht="20.25" customHeight="1">
      <c r="A19" s="257"/>
      <c r="B19" s="262" t="s">
        <v>1711</v>
      </c>
      <c r="C19" s="267">
        <f>SUM(C9:C18)</f>
        <v>0</v>
      </c>
      <c r="D19" s="267">
        <f>SUM(D9:D18)</f>
        <v>0</v>
      </c>
      <c r="E19" s="269">
        <f>C19+D19</f>
        <v>0</v>
      </c>
      <c r="G19" s="787"/>
    </row>
    <row r="20" spans="1:7" s="164" customFormat="1" ht="21" customHeight="1">
      <c r="A20" s="1271" t="s">
        <v>1712</v>
      </c>
      <c r="B20" s="1272"/>
      <c r="C20" s="1272"/>
      <c r="D20" s="1272"/>
      <c r="E20" s="1273"/>
    </row>
    <row r="21" spans="1:7" s="164" customFormat="1" ht="20.25" customHeight="1">
      <c r="A21" s="257">
        <v>1</v>
      </c>
      <c r="B21" s="258"/>
      <c r="C21" s="259"/>
      <c r="D21" s="260"/>
      <c r="E21" s="269" t="str">
        <f>IF(B21&lt;&gt;"",C21+D21,"")</f>
        <v/>
      </c>
    </row>
    <row r="22" spans="1:7" s="164" customFormat="1" ht="20.25" customHeight="1">
      <c r="A22" s="257">
        <v>2</v>
      </c>
      <c r="B22" s="258"/>
      <c r="C22" s="259"/>
      <c r="D22" s="260"/>
      <c r="E22" s="269" t="str">
        <f t="shared" ref="E22:E30" si="1">IF(B22&lt;&gt;"",C22+D22,"")</f>
        <v/>
      </c>
    </row>
    <row r="23" spans="1:7" s="164" customFormat="1" ht="20.25" customHeight="1">
      <c r="A23" s="257">
        <v>3</v>
      </c>
      <c r="B23" s="258"/>
      <c r="C23" s="259"/>
      <c r="D23" s="260"/>
      <c r="E23" s="269" t="str">
        <f t="shared" si="1"/>
        <v/>
      </c>
    </row>
    <row r="24" spans="1:7" s="164" customFormat="1" ht="20.25" customHeight="1">
      <c r="A24" s="257">
        <v>4</v>
      </c>
      <c r="B24" s="258"/>
      <c r="C24" s="259"/>
      <c r="D24" s="260"/>
      <c r="E24" s="269" t="str">
        <f t="shared" si="1"/>
        <v/>
      </c>
    </row>
    <row r="25" spans="1:7" s="164" customFormat="1" ht="20.25" customHeight="1">
      <c r="A25" s="257">
        <v>5</v>
      </c>
      <c r="B25" s="258"/>
      <c r="C25" s="259"/>
      <c r="D25" s="260"/>
      <c r="E25" s="269" t="str">
        <f t="shared" si="1"/>
        <v/>
      </c>
    </row>
    <row r="26" spans="1:7" s="164" customFormat="1" ht="20.25" customHeight="1">
      <c r="A26" s="257">
        <v>6</v>
      </c>
      <c r="B26" s="258"/>
      <c r="C26" s="259"/>
      <c r="D26" s="260"/>
      <c r="E26" s="269" t="str">
        <f t="shared" si="1"/>
        <v/>
      </c>
    </row>
    <row r="27" spans="1:7" s="164" customFormat="1" ht="20.25" customHeight="1">
      <c r="A27" s="257">
        <v>7</v>
      </c>
      <c r="B27" s="258"/>
      <c r="C27" s="259"/>
      <c r="D27" s="260"/>
      <c r="E27" s="269" t="str">
        <f t="shared" si="1"/>
        <v/>
      </c>
    </row>
    <row r="28" spans="1:7" s="164" customFormat="1" ht="20.25" customHeight="1">
      <c r="A28" s="257">
        <v>8</v>
      </c>
      <c r="B28" s="258"/>
      <c r="C28" s="259"/>
      <c r="D28" s="260"/>
      <c r="E28" s="269" t="str">
        <f t="shared" si="1"/>
        <v/>
      </c>
    </row>
    <row r="29" spans="1:7" s="164" customFormat="1" ht="20.25" customHeight="1">
      <c r="A29" s="257">
        <v>9</v>
      </c>
      <c r="B29" s="258"/>
      <c r="C29" s="259"/>
      <c r="D29" s="260"/>
      <c r="E29" s="269" t="str">
        <f t="shared" si="1"/>
        <v/>
      </c>
    </row>
    <row r="30" spans="1:7" s="164" customFormat="1" ht="20.25" customHeight="1">
      <c r="A30" s="257">
        <v>10</v>
      </c>
      <c r="B30" s="258"/>
      <c r="C30" s="259"/>
      <c r="D30" s="260"/>
      <c r="E30" s="269" t="str">
        <f t="shared" si="1"/>
        <v/>
      </c>
    </row>
    <row r="31" spans="1:7" s="48" customFormat="1" ht="22.5" customHeight="1" thickBot="1">
      <c r="A31" s="257"/>
      <c r="B31" s="263" t="s">
        <v>1713</v>
      </c>
      <c r="C31" s="788">
        <f>SUM(C21:C30)</f>
        <v>0</v>
      </c>
      <c r="D31" s="789">
        <f>SUM(D21:D30)</f>
        <v>0</v>
      </c>
      <c r="E31" s="790">
        <f>C31+D31</f>
        <v>0</v>
      </c>
    </row>
    <row r="32" spans="1:7" ht="30.75" customHeight="1" thickBot="1">
      <c r="A32" s="264"/>
      <c r="B32" s="265" t="s">
        <v>735</v>
      </c>
      <c r="C32" s="270">
        <f>SUM(C19,C31)</f>
        <v>0</v>
      </c>
      <c r="D32" s="270">
        <f>SUM(D19,D31)</f>
        <v>0</v>
      </c>
      <c r="E32" s="271">
        <f>SUM(E19,E31)</f>
        <v>0</v>
      </c>
    </row>
    <row r="33" spans="1:10" ht="30.75" customHeight="1">
      <c r="A33" s="385"/>
      <c r="B33" s="386"/>
      <c r="C33" s="387"/>
      <c r="D33" s="387"/>
      <c r="E33" s="387"/>
    </row>
    <row r="34" spans="1:10" ht="30.75" customHeight="1">
      <c r="A34" s="385"/>
      <c r="B34" s="386"/>
      <c r="C34" s="387"/>
      <c r="D34" s="387"/>
      <c r="E34" s="387"/>
    </row>
    <row r="35" spans="1:10" ht="30.75" customHeight="1">
      <c r="A35" s="385"/>
      <c r="B35" s="386"/>
      <c r="C35" s="387"/>
      <c r="D35" s="387"/>
      <c r="E35" s="387"/>
    </row>
    <row r="36" spans="1:10" ht="12.75" customHeight="1">
      <c r="J36" s="266"/>
    </row>
    <row r="37" spans="1:10" ht="20">
      <c r="B37" s="791" t="s">
        <v>1714</v>
      </c>
    </row>
  </sheetData>
  <mergeCells count="5">
    <mergeCell ref="A1:E1"/>
    <mergeCell ref="A3:E3"/>
    <mergeCell ref="A6:B7"/>
    <mergeCell ref="A8:E8"/>
    <mergeCell ref="A20:E20"/>
  </mergeCells>
  <printOptions horizontalCentered="1"/>
  <pageMargins left="0.39370078740157483" right="0.39370078740157483" top="0.74803149606299213" bottom="0.74803149606299213" header="0.31496062992125984" footer="0.31496062992125984"/>
  <pageSetup scale="92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508"/>
  <sheetViews>
    <sheetView view="pageBreakPreview" topLeftCell="A502" zoomScale="110" zoomScaleSheetLayoutView="110" workbookViewId="0">
      <selection activeCell="C513" sqref="C513"/>
    </sheetView>
  </sheetViews>
  <sheetFormatPr baseColWidth="10" defaultRowHeight="15"/>
  <cols>
    <col min="1" max="1" width="16.5" customWidth="1"/>
    <col min="2" max="2" width="64.5" customWidth="1"/>
    <col min="3" max="3" width="38.1640625" style="728" customWidth="1"/>
  </cols>
  <sheetData>
    <row r="1" spans="1:3" ht="16">
      <c r="A1" s="1070" t="str">
        <f>'CPCA-I-01'!A1:G1</f>
        <v>UNIVERSIDAD TECNOLÓGICA DE GUAYMAS</v>
      </c>
      <c r="B1" s="1070">
        <f>'[4]ETCA-I-01'!A1:G1</f>
        <v>0</v>
      </c>
      <c r="C1" s="1070"/>
    </row>
    <row r="2" spans="1:3" ht="16">
      <c r="A2" s="1070" t="s">
        <v>1627</v>
      </c>
      <c r="B2" s="1070"/>
      <c r="C2" s="1070"/>
    </row>
    <row r="3" spans="1:3" ht="16">
      <c r="A3" s="1070" t="str">
        <f>'CPCA-I-01'!A3:G3</f>
        <v>Al 31 de diciembre del 2024</v>
      </c>
      <c r="B3" s="1070"/>
      <c r="C3" s="1070"/>
    </row>
    <row r="4" spans="1:3" ht="16" thickBot="1"/>
    <row r="5" spans="1:3">
      <c r="A5" s="1372" t="s">
        <v>823</v>
      </c>
      <c r="B5" s="1372" t="s">
        <v>243</v>
      </c>
      <c r="C5" s="743"/>
    </row>
    <row r="6" spans="1:3">
      <c r="A6" s="1373"/>
      <c r="B6" s="1373"/>
      <c r="C6" s="742"/>
    </row>
    <row r="7" spans="1:3" s="733" customFormat="1">
      <c r="A7" s="735">
        <v>1</v>
      </c>
      <c r="B7" s="735" t="s">
        <v>1626</v>
      </c>
      <c r="C7" s="741">
        <f>+C9+C81</f>
        <v>30212725.73</v>
      </c>
    </row>
    <row r="8" spans="1:3">
      <c r="A8" s="730"/>
      <c r="B8" s="730"/>
      <c r="C8" s="731"/>
    </row>
    <row r="9" spans="1:3">
      <c r="A9" s="730">
        <v>1.1000000000000001</v>
      </c>
      <c r="B9" s="730" t="s">
        <v>1625</v>
      </c>
      <c r="C9" s="731">
        <f>+C11+C34+C40+C42+C47+C55+C60+C64+C79</f>
        <v>30212725.73</v>
      </c>
    </row>
    <row r="10" spans="1:3">
      <c r="A10" s="730"/>
      <c r="B10" s="730"/>
      <c r="C10" s="731"/>
    </row>
    <row r="11" spans="1:3">
      <c r="A11" s="730" t="s">
        <v>1624</v>
      </c>
      <c r="B11" s="730" t="s">
        <v>196</v>
      </c>
      <c r="C11" s="731">
        <f>+C12+C18+C20+C21+C26+C29+C30+C31+C32</f>
        <v>0</v>
      </c>
    </row>
    <row r="12" spans="1:3">
      <c r="A12" s="730" t="s">
        <v>1623</v>
      </c>
      <c r="B12" s="730" t="s">
        <v>1622</v>
      </c>
      <c r="C12" s="729">
        <f>+C13+C15+C17</f>
        <v>0</v>
      </c>
    </row>
    <row r="13" spans="1:3">
      <c r="A13" s="732" t="s">
        <v>1621</v>
      </c>
      <c r="B13" s="740" t="s">
        <v>1620</v>
      </c>
      <c r="C13" s="731">
        <f>+C14</f>
        <v>0</v>
      </c>
    </row>
    <row r="14" spans="1:3">
      <c r="A14" s="732" t="s">
        <v>1619</v>
      </c>
      <c r="B14" s="732" t="s">
        <v>1615</v>
      </c>
      <c r="C14" s="731">
        <v>0</v>
      </c>
    </row>
    <row r="15" spans="1:3">
      <c r="A15" s="732" t="s">
        <v>1618</v>
      </c>
      <c r="B15" s="740" t="s">
        <v>1617</v>
      </c>
      <c r="C15" s="731">
        <f>+C16</f>
        <v>0</v>
      </c>
    </row>
    <row r="16" spans="1:3">
      <c r="A16" s="732" t="s">
        <v>1616</v>
      </c>
      <c r="B16" s="732" t="s">
        <v>1615</v>
      </c>
      <c r="C16" s="731">
        <v>0</v>
      </c>
    </row>
    <row r="17" spans="1:3">
      <c r="A17" s="732" t="s">
        <v>1614</v>
      </c>
      <c r="B17" s="740" t="s">
        <v>1613</v>
      </c>
      <c r="C17" s="731">
        <v>0</v>
      </c>
    </row>
    <row r="18" spans="1:3">
      <c r="A18" s="730" t="s">
        <v>1612</v>
      </c>
      <c r="B18" s="730" t="s">
        <v>1611</v>
      </c>
      <c r="C18" s="729">
        <f>+C19</f>
        <v>0</v>
      </c>
    </row>
    <row r="19" spans="1:3">
      <c r="A19" s="732" t="s">
        <v>1610</v>
      </c>
      <c r="B19" s="732" t="s">
        <v>1609</v>
      </c>
      <c r="C19" s="731">
        <v>0</v>
      </c>
    </row>
    <row r="20" spans="1:3">
      <c r="A20" s="730" t="s">
        <v>1608</v>
      </c>
      <c r="B20" s="730" t="s">
        <v>1607</v>
      </c>
      <c r="C20" s="731"/>
    </row>
    <row r="21" spans="1:3">
      <c r="A21" s="730" t="s">
        <v>1606</v>
      </c>
      <c r="B21" s="730" t="s">
        <v>1605</v>
      </c>
      <c r="C21" s="729">
        <f>+C22</f>
        <v>0</v>
      </c>
    </row>
    <row r="22" spans="1:3">
      <c r="A22" s="732" t="s">
        <v>1604</v>
      </c>
      <c r="B22" s="732" t="s">
        <v>1603</v>
      </c>
      <c r="C22" s="736">
        <f>+C23+C24+C25</f>
        <v>0</v>
      </c>
    </row>
    <row r="23" spans="1:3">
      <c r="A23" s="732" t="s">
        <v>1602</v>
      </c>
      <c r="B23" s="732" t="s">
        <v>1601</v>
      </c>
      <c r="C23" s="731">
        <v>0</v>
      </c>
    </row>
    <row r="24" spans="1:3">
      <c r="A24" s="732" t="s">
        <v>1600</v>
      </c>
      <c r="B24" s="732" t="s">
        <v>1599</v>
      </c>
      <c r="C24" s="731">
        <v>0</v>
      </c>
    </row>
    <row r="25" spans="1:3">
      <c r="A25" s="732" t="s">
        <v>1598</v>
      </c>
      <c r="B25" s="732" t="s">
        <v>1597</v>
      </c>
      <c r="C25" s="731">
        <v>0</v>
      </c>
    </row>
    <row r="26" spans="1:3">
      <c r="A26" s="730" t="s">
        <v>1596</v>
      </c>
      <c r="B26" s="730" t="s">
        <v>1595</v>
      </c>
      <c r="C26" s="729">
        <f>+C27+C28</f>
        <v>0</v>
      </c>
    </row>
    <row r="27" spans="1:3">
      <c r="A27" s="732" t="s">
        <v>1594</v>
      </c>
      <c r="B27" s="732" t="s">
        <v>1593</v>
      </c>
      <c r="C27" s="731">
        <v>0</v>
      </c>
    </row>
    <row r="28" spans="1:3">
      <c r="A28" s="732" t="s">
        <v>1592</v>
      </c>
      <c r="B28" s="732" t="s">
        <v>1591</v>
      </c>
      <c r="C28" s="731">
        <v>0</v>
      </c>
    </row>
    <row r="29" spans="1:3">
      <c r="A29" s="730" t="s">
        <v>1590</v>
      </c>
      <c r="B29" s="730" t="s">
        <v>1589</v>
      </c>
      <c r="C29" s="731">
        <v>0</v>
      </c>
    </row>
    <row r="30" spans="1:3">
      <c r="A30" s="730" t="s">
        <v>1588</v>
      </c>
      <c r="B30" s="730" t="s">
        <v>1587</v>
      </c>
      <c r="C30" s="731">
        <v>0</v>
      </c>
    </row>
    <row r="31" spans="1:3">
      <c r="A31" s="730" t="s">
        <v>1586</v>
      </c>
      <c r="B31" s="730" t="s">
        <v>1585</v>
      </c>
      <c r="C31" s="731">
        <v>0</v>
      </c>
    </row>
    <row r="32" spans="1:3">
      <c r="A32" s="730" t="s">
        <v>1584</v>
      </c>
      <c r="B32" s="730" t="s">
        <v>1583</v>
      </c>
      <c r="C32" s="731">
        <v>0</v>
      </c>
    </row>
    <row r="33" spans="1:3">
      <c r="A33" s="730"/>
      <c r="B33" s="730"/>
      <c r="C33" s="731"/>
    </row>
    <row r="34" spans="1:3">
      <c r="A34" s="730" t="s">
        <v>1582</v>
      </c>
      <c r="B34" s="730" t="s">
        <v>1581</v>
      </c>
      <c r="C34" s="731">
        <f>+C35+C36+C38+C37</f>
        <v>0</v>
      </c>
    </row>
    <row r="35" spans="1:3">
      <c r="A35" s="732" t="s">
        <v>1580</v>
      </c>
      <c r="B35" s="732" t="s">
        <v>1579</v>
      </c>
      <c r="C35" s="731">
        <v>0</v>
      </c>
    </row>
    <row r="36" spans="1:3">
      <c r="A36" s="732" t="s">
        <v>1578</v>
      </c>
      <c r="B36" s="732" t="s">
        <v>1577</v>
      </c>
      <c r="C36" s="731">
        <v>0</v>
      </c>
    </row>
    <row r="37" spans="1:3">
      <c r="A37" s="732" t="s">
        <v>1576</v>
      </c>
      <c r="B37" s="732" t="s">
        <v>1575</v>
      </c>
      <c r="C37" s="731">
        <v>0</v>
      </c>
    </row>
    <row r="38" spans="1:3">
      <c r="A38" s="732" t="s">
        <v>1574</v>
      </c>
      <c r="B38" s="732" t="s">
        <v>1573</v>
      </c>
      <c r="C38" s="731">
        <v>0</v>
      </c>
    </row>
    <row r="39" spans="1:3">
      <c r="A39" s="732"/>
      <c r="B39" s="732"/>
      <c r="C39" s="731"/>
    </row>
    <row r="40" spans="1:3">
      <c r="A40" s="730" t="s">
        <v>1572</v>
      </c>
      <c r="B40" s="730" t="s">
        <v>384</v>
      </c>
      <c r="C40" s="731">
        <v>0</v>
      </c>
    </row>
    <row r="41" spans="1:3">
      <c r="A41" s="730"/>
      <c r="B41" s="730"/>
      <c r="C41" s="731"/>
    </row>
    <row r="42" spans="1:3">
      <c r="A42" s="730" t="s">
        <v>1571</v>
      </c>
      <c r="B42" s="730" t="s">
        <v>1570</v>
      </c>
      <c r="C42" s="731">
        <f>+C43+C44+C45</f>
        <v>1848537.47</v>
      </c>
    </row>
    <row r="43" spans="1:3">
      <c r="A43" s="732" t="s">
        <v>1569</v>
      </c>
      <c r="B43" s="732" t="s">
        <v>1568</v>
      </c>
      <c r="C43" s="731">
        <v>1820608.33</v>
      </c>
    </row>
    <row r="44" spans="1:3">
      <c r="A44" s="732" t="s">
        <v>1567</v>
      </c>
      <c r="B44" s="732" t="s">
        <v>1566</v>
      </c>
      <c r="C44" s="731">
        <v>27929.14</v>
      </c>
    </row>
    <row r="45" spans="1:3">
      <c r="A45" s="732" t="s">
        <v>1565</v>
      </c>
      <c r="B45" s="732" t="s">
        <v>1564</v>
      </c>
      <c r="C45" s="731">
        <v>0</v>
      </c>
    </row>
    <row r="46" spans="1:3">
      <c r="A46" s="732"/>
      <c r="B46" s="732"/>
      <c r="C46" s="731"/>
    </row>
    <row r="47" spans="1:3">
      <c r="A47" s="730" t="s">
        <v>1563</v>
      </c>
      <c r="B47" s="730" t="s">
        <v>1562</v>
      </c>
      <c r="C47" s="731">
        <f>+C48+C51+C52+C53</f>
        <v>0</v>
      </c>
    </row>
    <row r="48" spans="1:3">
      <c r="A48" s="732" t="s">
        <v>1561</v>
      </c>
      <c r="B48" s="732" t="s">
        <v>1432</v>
      </c>
      <c r="C48" s="731">
        <f>+C49+C50</f>
        <v>0</v>
      </c>
    </row>
    <row r="49" spans="1:3">
      <c r="A49" s="732" t="s">
        <v>1560</v>
      </c>
      <c r="B49" s="732" t="s">
        <v>1014</v>
      </c>
      <c r="C49" s="731">
        <v>0</v>
      </c>
    </row>
    <row r="50" spans="1:3">
      <c r="A50" s="732" t="s">
        <v>1559</v>
      </c>
      <c r="B50" s="732" t="s">
        <v>1012</v>
      </c>
      <c r="C50" s="731">
        <v>0</v>
      </c>
    </row>
    <row r="51" spans="1:3">
      <c r="A51" s="732" t="s">
        <v>1558</v>
      </c>
      <c r="B51" s="732" t="s">
        <v>1424</v>
      </c>
      <c r="C51" s="731">
        <v>0</v>
      </c>
    </row>
    <row r="52" spans="1:3">
      <c r="A52" s="732" t="s">
        <v>1557</v>
      </c>
      <c r="B52" s="732" t="s">
        <v>1556</v>
      </c>
      <c r="C52" s="731">
        <v>0</v>
      </c>
    </row>
    <row r="53" spans="1:3">
      <c r="A53" s="732" t="s">
        <v>1555</v>
      </c>
      <c r="B53" s="732" t="s">
        <v>1554</v>
      </c>
      <c r="C53" s="731">
        <v>0</v>
      </c>
    </row>
    <row r="54" spans="1:3">
      <c r="A54" s="732"/>
      <c r="B54" s="732"/>
      <c r="C54" s="731"/>
    </row>
    <row r="55" spans="1:3" ht="26">
      <c r="A55" s="730" t="s">
        <v>1553</v>
      </c>
      <c r="B55" s="730" t="s">
        <v>1552</v>
      </c>
      <c r="C55" s="729">
        <f>+C56+C57+C58</f>
        <v>0</v>
      </c>
    </row>
    <row r="56" spans="1:3">
      <c r="A56" s="732" t="s">
        <v>1551</v>
      </c>
      <c r="B56" s="732" t="s">
        <v>1550</v>
      </c>
      <c r="C56" s="731">
        <v>0</v>
      </c>
    </row>
    <row r="57" spans="1:3">
      <c r="A57" s="732" t="s">
        <v>1549</v>
      </c>
      <c r="B57" s="732" t="s">
        <v>1548</v>
      </c>
      <c r="C57" s="731">
        <v>0</v>
      </c>
    </row>
    <row r="58" spans="1:3">
      <c r="A58" s="732" t="s">
        <v>1547</v>
      </c>
      <c r="B58" s="732" t="s">
        <v>1546</v>
      </c>
      <c r="C58" s="736">
        <v>0</v>
      </c>
    </row>
    <row r="59" spans="1:3">
      <c r="A59" s="732"/>
      <c r="B59" s="732"/>
      <c r="C59" s="736"/>
    </row>
    <row r="60" spans="1:3">
      <c r="A60" s="730" t="s">
        <v>1545</v>
      </c>
      <c r="B60" s="730" t="s">
        <v>1544</v>
      </c>
      <c r="C60" s="729">
        <f>+C61+C62</f>
        <v>28364188.260000002</v>
      </c>
    </row>
    <row r="61" spans="1:3" ht="26">
      <c r="A61" s="732" t="s">
        <v>1543</v>
      </c>
      <c r="B61" s="732" t="s">
        <v>1542</v>
      </c>
      <c r="C61" s="731">
        <v>28364188.260000002</v>
      </c>
    </row>
    <row r="62" spans="1:3">
      <c r="A62" s="732" t="s">
        <v>1541</v>
      </c>
      <c r="B62" s="732" t="s">
        <v>1540</v>
      </c>
      <c r="C62" s="731">
        <v>0</v>
      </c>
    </row>
    <row r="63" spans="1:3">
      <c r="A63" s="732"/>
      <c r="B63" s="732"/>
      <c r="C63" s="731"/>
    </row>
    <row r="64" spans="1:3">
      <c r="A64" s="730" t="s">
        <v>1539</v>
      </c>
      <c r="B64" s="730" t="s">
        <v>1538</v>
      </c>
      <c r="C64" s="729">
        <f>+C65+C66+C74</f>
        <v>0</v>
      </c>
    </row>
    <row r="65" spans="1:3">
      <c r="A65" s="732" t="s">
        <v>1537</v>
      </c>
      <c r="B65" s="732" t="s">
        <v>1491</v>
      </c>
      <c r="C65" s="736">
        <v>0</v>
      </c>
    </row>
    <row r="66" spans="1:3">
      <c r="A66" s="732" t="s">
        <v>1536</v>
      </c>
      <c r="B66" s="732" t="s">
        <v>1489</v>
      </c>
      <c r="C66" s="731">
        <f>+C67+C72+C73</f>
        <v>0</v>
      </c>
    </row>
    <row r="67" spans="1:3">
      <c r="A67" s="732" t="s">
        <v>1535</v>
      </c>
      <c r="B67" s="732" t="s">
        <v>1534</v>
      </c>
      <c r="C67" s="731">
        <f>+C68+C69+C70+C71</f>
        <v>0</v>
      </c>
    </row>
    <row r="68" spans="1:3">
      <c r="A68" s="732" t="s">
        <v>1533</v>
      </c>
      <c r="B68" s="732" t="s">
        <v>1265</v>
      </c>
      <c r="C68" s="731">
        <v>0</v>
      </c>
    </row>
    <row r="69" spans="1:3">
      <c r="A69" s="732" t="s">
        <v>1532</v>
      </c>
      <c r="B69" s="732" t="s">
        <v>1391</v>
      </c>
      <c r="C69" s="731">
        <v>0</v>
      </c>
    </row>
    <row r="70" spans="1:3">
      <c r="A70" s="732" t="s">
        <v>1531</v>
      </c>
      <c r="B70" s="732" t="s">
        <v>217</v>
      </c>
      <c r="C70" s="731">
        <v>0</v>
      </c>
    </row>
    <row r="71" spans="1:3">
      <c r="A71" s="732" t="s">
        <v>1530</v>
      </c>
      <c r="B71" s="732" t="s">
        <v>1387</v>
      </c>
      <c r="C71" s="731">
        <v>0</v>
      </c>
    </row>
    <row r="72" spans="1:3">
      <c r="A72" s="732" t="s">
        <v>1529</v>
      </c>
      <c r="B72" s="732" t="s">
        <v>1481</v>
      </c>
      <c r="C72" s="737">
        <v>0</v>
      </c>
    </row>
    <row r="73" spans="1:3">
      <c r="A73" s="732" t="s">
        <v>1528</v>
      </c>
      <c r="B73" s="732" t="s">
        <v>1479</v>
      </c>
      <c r="C73" s="731">
        <v>0</v>
      </c>
    </row>
    <row r="74" spans="1:3">
      <c r="A74" s="732" t="s">
        <v>1527</v>
      </c>
      <c r="B74" s="732" t="s">
        <v>1477</v>
      </c>
      <c r="C74" s="731">
        <f>+C75+C76+C77</f>
        <v>0</v>
      </c>
    </row>
    <row r="75" spans="1:3">
      <c r="A75" s="732" t="s">
        <v>1526</v>
      </c>
      <c r="B75" s="732" t="s">
        <v>1475</v>
      </c>
      <c r="C75" s="731">
        <v>0</v>
      </c>
    </row>
    <row r="76" spans="1:3">
      <c r="A76" s="732" t="s">
        <v>1525</v>
      </c>
      <c r="B76" s="732" t="s">
        <v>1473</v>
      </c>
      <c r="C76" s="731">
        <v>0</v>
      </c>
    </row>
    <row r="77" spans="1:3">
      <c r="A77" s="732" t="s">
        <v>1524</v>
      </c>
      <c r="B77" s="732" t="s">
        <v>1471</v>
      </c>
      <c r="C77" s="731">
        <v>0</v>
      </c>
    </row>
    <row r="78" spans="1:3">
      <c r="A78" s="732"/>
      <c r="B78" s="732"/>
      <c r="C78" s="731"/>
    </row>
    <row r="79" spans="1:3">
      <c r="A79" s="730" t="s">
        <v>1523</v>
      </c>
      <c r="B79" s="730" t="s">
        <v>223</v>
      </c>
      <c r="C79" s="731">
        <v>0</v>
      </c>
    </row>
    <row r="80" spans="1:3">
      <c r="A80" s="732"/>
      <c r="B80" s="732"/>
      <c r="C80" s="731"/>
    </row>
    <row r="81" spans="1:3">
      <c r="A81" s="730">
        <v>1.2</v>
      </c>
      <c r="B81" s="730" t="s">
        <v>1522</v>
      </c>
      <c r="C81" s="731">
        <f>+C83+C88+C98+C104+C120</f>
        <v>0</v>
      </c>
    </row>
    <row r="82" spans="1:3">
      <c r="A82" s="730"/>
      <c r="B82" s="730"/>
      <c r="C82" s="731"/>
    </row>
    <row r="83" spans="1:3">
      <c r="A83" s="730" t="s">
        <v>1521</v>
      </c>
      <c r="B83" s="730" t="s">
        <v>1520</v>
      </c>
      <c r="C83" s="731">
        <f>+C84+C85+C86</f>
        <v>0</v>
      </c>
    </row>
    <row r="84" spans="1:3">
      <c r="A84" s="732" t="s">
        <v>1519</v>
      </c>
      <c r="B84" s="732" t="s">
        <v>1518</v>
      </c>
      <c r="C84" s="731">
        <v>0</v>
      </c>
    </row>
    <row r="85" spans="1:3">
      <c r="A85" s="732" t="s">
        <v>1517</v>
      </c>
      <c r="B85" s="732" t="s">
        <v>1516</v>
      </c>
      <c r="C85" s="731">
        <v>0</v>
      </c>
    </row>
    <row r="86" spans="1:3">
      <c r="A86" s="732" t="s">
        <v>1515</v>
      </c>
      <c r="B86" s="732" t="s">
        <v>1514</v>
      </c>
      <c r="C86" s="731">
        <v>0</v>
      </c>
    </row>
    <row r="87" spans="1:3">
      <c r="A87" s="730"/>
      <c r="B87" s="730"/>
      <c r="C87" s="729"/>
    </row>
    <row r="88" spans="1:3">
      <c r="A88" s="730" t="s">
        <v>1513</v>
      </c>
      <c r="B88" s="730" t="s">
        <v>1512</v>
      </c>
      <c r="C88" s="739">
        <f>+C89+C90+C91+C92+C93+C94+C95</f>
        <v>0</v>
      </c>
    </row>
    <row r="89" spans="1:3">
      <c r="A89" s="732" t="s">
        <v>1511</v>
      </c>
      <c r="B89" s="732" t="s">
        <v>211</v>
      </c>
      <c r="C89" s="731">
        <v>0</v>
      </c>
    </row>
    <row r="90" spans="1:3">
      <c r="A90" s="732" t="s">
        <v>1510</v>
      </c>
      <c r="B90" s="732" t="s">
        <v>1324</v>
      </c>
      <c r="C90" s="731">
        <v>0</v>
      </c>
    </row>
    <row r="91" spans="1:3">
      <c r="A91" s="732" t="s">
        <v>1509</v>
      </c>
      <c r="B91" s="732" t="s">
        <v>1322</v>
      </c>
      <c r="C91" s="731">
        <v>0</v>
      </c>
    </row>
    <row r="92" spans="1:3">
      <c r="A92" s="732" t="s">
        <v>1508</v>
      </c>
      <c r="B92" s="732" t="s">
        <v>1320</v>
      </c>
      <c r="C92" s="731">
        <v>0</v>
      </c>
    </row>
    <row r="93" spans="1:3">
      <c r="A93" s="732" t="s">
        <v>1507</v>
      </c>
      <c r="B93" s="732" t="s">
        <v>1506</v>
      </c>
      <c r="C93" s="731">
        <v>0</v>
      </c>
    </row>
    <row r="94" spans="1:3">
      <c r="A94" s="732" t="s">
        <v>1505</v>
      </c>
      <c r="B94" s="732" t="s">
        <v>1504</v>
      </c>
      <c r="C94" s="731">
        <v>0</v>
      </c>
    </row>
    <row r="95" spans="1:3">
      <c r="A95" s="1370" t="s">
        <v>1503</v>
      </c>
      <c r="B95" s="1370" t="s">
        <v>1502</v>
      </c>
      <c r="C95" s="731">
        <v>0</v>
      </c>
    </row>
    <row r="96" spans="1:3">
      <c r="A96" s="1370"/>
      <c r="B96" s="1370"/>
      <c r="C96" s="731"/>
    </row>
    <row r="97" spans="1:3">
      <c r="A97" s="730"/>
      <c r="B97" s="730"/>
      <c r="C97" s="729"/>
    </row>
    <row r="98" spans="1:3" ht="26">
      <c r="A98" s="730" t="s">
        <v>1501</v>
      </c>
      <c r="B98" s="730" t="s">
        <v>1500</v>
      </c>
      <c r="C98" s="738">
        <f>+C99+C100+C101+C102</f>
        <v>0</v>
      </c>
    </row>
    <row r="99" spans="1:3">
      <c r="A99" s="732" t="s">
        <v>1499</v>
      </c>
      <c r="B99" s="732" t="s">
        <v>1442</v>
      </c>
      <c r="C99" s="737">
        <v>0</v>
      </c>
    </row>
    <row r="100" spans="1:3">
      <c r="A100" s="732" t="s">
        <v>1498</v>
      </c>
      <c r="B100" s="732" t="s">
        <v>1440</v>
      </c>
      <c r="C100" s="731">
        <v>0</v>
      </c>
    </row>
    <row r="101" spans="1:3">
      <c r="A101" s="732" t="s">
        <v>1497</v>
      </c>
      <c r="B101" s="732" t="s">
        <v>1496</v>
      </c>
      <c r="C101" s="731">
        <v>0</v>
      </c>
    </row>
    <row r="102" spans="1:3">
      <c r="A102" s="732" t="s">
        <v>1495</v>
      </c>
      <c r="B102" s="732" t="s">
        <v>233</v>
      </c>
      <c r="C102" s="731">
        <v>0</v>
      </c>
    </row>
    <row r="103" spans="1:3">
      <c r="A103" s="732"/>
      <c r="B103" s="732"/>
      <c r="C103" s="731"/>
    </row>
    <row r="104" spans="1:3">
      <c r="A104" s="730" t="s">
        <v>1494</v>
      </c>
      <c r="B104" s="730" t="s">
        <v>1493</v>
      </c>
      <c r="C104" s="729">
        <f>+C105+C107+C115</f>
        <v>0</v>
      </c>
    </row>
    <row r="105" spans="1:3">
      <c r="A105" s="1370" t="s">
        <v>1492</v>
      </c>
      <c r="B105" s="1370" t="s">
        <v>1491</v>
      </c>
      <c r="C105" s="736">
        <v>0</v>
      </c>
    </row>
    <row r="106" spans="1:3">
      <c r="A106" s="1370"/>
      <c r="B106" s="1370"/>
      <c r="C106" s="731">
        <v>0</v>
      </c>
    </row>
    <row r="107" spans="1:3">
      <c r="A107" s="732" t="s">
        <v>1490</v>
      </c>
      <c r="B107" s="732" t="s">
        <v>1489</v>
      </c>
      <c r="C107" s="731">
        <f>+C108+C113+C114</f>
        <v>0</v>
      </c>
    </row>
    <row r="108" spans="1:3">
      <c r="A108" s="732" t="s">
        <v>1488</v>
      </c>
      <c r="B108" s="732" t="s">
        <v>1487</v>
      </c>
      <c r="C108" s="731">
        <f>+C109+C110+C111+C112</f>
        <v>0</v>
      </c>
    </row>
    <row r="109" spans="1:3">
      <c r="A109" s="732" t="s">
        <v>1486</v>
      </c>
      <c r="B109" s="732" t="s">
        <v>1265</v>
      </c>
      <c r="C109" s="731">
        <v>0</v>
      </c>
    </row>
    <row r="110" spans="1:3">
      <c r="A110" s="732" t="s">
        <v>1485</v>
      </c>
      <c r="B110" s="732" t="s">
        <v>1391</v>
      </c>
      <c r="C110" s="731">
        <v>0</v>
      </c>
    </row>
    <row r="111" spans="1:3">
      <c r="A111" s="732" t="s">
        <v>1484</v>
      </c>
      <c r="B111" s="732" t="s">
        <v>217</v>
      </c>
      <c r="C111" s="731">
        <v>0</v>
      </c>
    </row>
    <row r="112" spans="1:3">
      <c r="A112" s="732" t="s">
        <v>1483</v>
      </c>
      <c r="B112" s="732" t="s">
        <v>1387</v>
      </c>
      <c r="C112" s="731">
        <v>0</v>
      </c>
    </row>
    <row r="113" spans="1:3">
      <c r="A113" s="732" t="s">
        <v>1482</v>
      </c>
      <c r="B113" s="732" t="s">
        <v>1481</v>
      </c>
      <c r="C113" s="731">
        <v>0</v>
      </c>
    </row>
    <row r="114" spans="1:3">
      <c r="A114" s="732" t="s">
        <v>1480</v>
      </c>
      <c r="B114" s="732" t="s">
        <v>1479</v>
      </c>
      <c r="C114" s="731">
        <v>0</v>
      </c>
    </row>
    <row r="115" spans="1:3">
      <c r="A115" s="732" t="s">
        <v>1478</v>
      </c>
      <c r="B115" s="732" t="s">
        <v>1477</v>
      </c>
      <c r="C115" s="731">
        <f>+C116+C117+C118</f>
        <v>0</v>
      </c>
    </row>
    <row r="116" spans="1:3">
      <c r="A116" s="732" t="s">
        <v>1476</v>
      </c>
      <c r="B116" s="732" t="s">
        <v>1475</v>
      </c>
      <c r="C116" s="731">
        <v>0</v>
      </c>
    </row>
    <row r="117" spans="1:3">
      <c r="A117" s="732" t="s">
        <v>1474</v>
      </c>
      <c r="B117" s="732" t="s">
        <v>1473</v>
      </c>
      <c r="C117" s="731">
        <v>0</v>
      </c>
    </row>
    <row r="118" spans="1:3">
      <c r="A118" s="732" t="s">
        <v>1472</v>
      </c>
      <c r="B118" s="732" t="s">
        <v>1471</v>
      </c>
      <c r="C118" s="731">
        <v>0</v>
      </c>
    </row>
    <row r="119" spans="1:3">
      <c r="A119" s="730"/>
      <c r="B119" s="730"/>
      <c r="C119" s="729"/>
    </row>
    <row r="120" spans="1:3">
      <c r="A120" s="730" t="s">
        <v>1470</v>
      </c>
      <c r="B120" s="730" t="s">
        <v>1469</v>
      </c>
      <c r="C120" s="731">
        <f>+C121+C122+C123+C124</f>
        <v>0</v>
      </c>
    </row>
    <row r="121" spans="1:3">
      <c r="A121" s="732" t="s">
        <v>1468</v>
      </c>
      <c r="B121" s="732" t="s">
        <v>1467</v>
      </c>
      <c r="C121" s="731">
        <v>0</v>
      </c>
    </row>
    <row r="122" spans="1:3">
      <c r="A122" s="732" t="s">
        <v>1466</v>
      </c>
      <c r="B122" s="732" t="s">
        <v>1465</v>
      </c>
      <c r="C122" s="731">
        <v>0</v>
      </c>
    </row>
    <row r="123" spans="1:3">
      <c r="A123" s="732" t="s">
        <v>1464</v>
      </c>
      <c r="B123" s="732" t="s">
        <v>1463</v>
      </c>
      <c r="C123" s="731">
        <v>0</v>
      </c>
    </row>
    <row r="124" spans="1:3">
      <c r="A124" s="732" t="s">
        <v>1462</v>
      </c>
      <c r="B124" s="732" t="s">
        <v>1461</v>
      </c>
      <c r="C124" s="731">
        <v>0</v>
      </c>
    </row>
    <row r="125" spans="1:3">
      <c r="A125" s="730"/>
      <c r="B125" s="730"/>
      <c r="C125" s="729"/>
    </row>
    <row r="126" spans="1:3">
      <c r="A126" s="730"/>
      <c r="B126" s="730" t="s">
        <v>1460</v>
      </c>
      <c r="C126" s="731">
        <f>+C7</f>
        <v>30212725.73</v>
      </c>
    </row>
    <row r="127" spans="1:3">
      <c r="A127" s="730"/>
      <c r="B127" s="730"/>
      <c r="C127" s="729"/>
    </row>
    <row r="128" spans="1:3" s="733" customFormat="1">
      <c r="A128" s="735">
        <v>2</v>
      </c>
      <c r="B128" s="735" t="s">
        <v>1459</v>
      </c>
      <c r="C128" s="734">
        <f>+C130+C192</f>
        <v>-42671873.150000006</v>
      </c>
    </row>
    <row r="129" spans="1:3">
      <c r="A129" s="730"/>
      <c r="B129" s="730"/>
      <c r="C129" s="729"/>
    </row>
    <row r="130" spans="1:3">
      <c r="A130" s="730">
        <v>2.1</v>
      </c>
      <c r="B130" s="730" t="s">
        <v>1458</v>
      </c>
      <c r="C130" s="729">
        <f>+C131+C142+C144+C152+C160+C182+C184+C186</f>
        <v>-42671873.150000006</v>
      </c>
    </row>
    <row r="131" spans="1:3" ht="26">
      <c r="A131" s="730" t="s">
        <v>1457</v>
      </c>
      <c r="B131" s="730" t="s">
        <v>1456</v>
      </c>
      <c r="C131" s="729">
        <f>+C132+C136+C137+C138+C139+C140</f>
        <v>-42671873.150000006</v>
      </c>
    </row>
    <row r="132" spans="1:3">
      <c r="A132" s="732" t="s">
        <v>1455</v>
      </c>
      <c r="B132" s="732" t="s">
        <v>1454</v>
      </c>
      <c r="C132" s="731">
        <f>+C133+C134+C135</f>
        <v>23889637</v>
      </c>
    </row>
    <row r="133" spans="1:3">
      <c r="A133" s="732" t="s">
        <v>1453</v>
      </c>
      <c r="B133" s="732" t="s">
        <v>1452</v>
      </c>
      <c r="C133" s="731">
        <v>18892340</v>
      </c>
    </row>
    <row r="134" spans="1:3">
      <c r="A134" s="732" t="s">
        <v>1451</v>
      </c>
      <c r="B134" s="732" t="s">
        <v>1450</v>
      </c>
      <c r="C134" s="731">
        <v>4997297</v>
      </c>
    </row>
    <row r="135" spans="1:3">
      <c r="A135" s="732" t="s">
        <v>1449</v>
      </c>
      <c r="B135" s="732" t="s">
        <v>1448</v>
      </c>
      <c r="C135" s="731">
        <v>0</v>
      </c>
    </row>
    <row r="136" spans="1:3">
      <c r="A136" s="732" t="s">
        <v>1447</v>
      </c>
      <c r="B136" s="732" t="s">
        <v>1446</v>
      </c>
      <c r="C136" s="731">
        <v>4810291</v>
      </c>
    </row>
    <row r="137" spans="1:3">
      <c r="A137" s="732" t="s">
        <v>1445</v>
      </c>
      <c r="B137" s="732" t="s">
        <v>1444</v>
      </c>
      <c r="C137" s="731">
        <v>0</v>
      </c>
    </row>
    <row r="138" spans="1:3">
      <c r="A138" s="732" t="s">
        <v>1443</v>
      </c>
      <c r="B138" s="732" t="s">
        <v>1442</v>
      </c>
      <c r="C138" s="731">
        <v>-71371801.150000006</v>
      </c>
    </row>
    <row r="139" spans="1:3">
      <c r="A139" s="732" t="s">
        <v>1441</v>
      </c>
      <c r="B139" s="732" t="s">
        <v>1440</v>
      </c>
      <c r="C139" s="731"/>
    </row>
    <row r="140" spans="1:3" ht="26">
      <c r="A140" s="732" t="s">
        <v>1439</v>
      </c>
      <c r="B140" s="732" t="s">
        <v>1438</v>
      </c>
      <c r="C140" s="731">
        <v>0</v>
      </c>
    </row>
    <row r="141" spans="1:3">
      <c r="A141" s="730"/>
      <c r="B141" s="730"/>
      <c r="C141" s="729"/>
    </row>
    <row r="142" spans="1:3">
      <c r="A142" s="730" t="s">
        <v>1437</v>
      </c>
      <c r="B142" s="730" t="s">
        <v>1436</v>
      </c>
      <c r="C142" s="729"/>
    </row>
    <row r="143" spans="1:3">
      <c r="A143" s="730"/>
      <c r="B143" s="730"/>
      <c r="C143" s="729"/>
    </row>
    <row r="144" spans="1:3">
      <c r="A144" s="730" t="s">
        <v>1435</v>
      </c>
      <c r="B144" s="730" t="s">
        <v>1434</v>
      </c>
      <c r="C144" s="729">
        <f>+C145+C148</f>
        <v>0</v>
      </c>
    </row>
    <row r="145" spans="1:3">
      <c r="A145" s="732" t="s">
        <v>1433</v>
      </c>
      <c r="B145" s="732" t="s">
        <v>1432</v>
      </c>
      <c r="C145" s="731">
        <f>+C146+C147</f>
        <v>0</v>
      </c>
    </row>
    <row r="146" spans="1:3">
      <c r="A146" s="732" t="s">
        <v>1431</v>
      </c>
      <c r="B146" s="732" t="s">
        <v>1430</v>
      </c>
      <c r="C146" s="731">
        <v>0</v>
      </c>
    </row>
    <row r="147" spans="1:3">
      <c r="A147" s="732" t="s">
        <v>1429</v>
      </c>
      <c r="B147" s="732" t="s">
        <v>1428</v>
      </c>
      <c r="C147" s="731">
        <v>0</v>
      </c>
    </row>
    <row r="148" spans="1:3">
      <c r="A148" s="732" t="s">
        <v>1427</v>
      </c>
      <c r="B148" s="732" t="s">
        <v>1426</v>
      </c>
      <c r="C148" s="731">
        <f>+C149+C150</f>
        <v>0</v>
      </c>
    </row>
    <row r="149" spans="1:3">
      <c r="A149" s="732" t="s">
        <v>1425</v>
      </c>
      <c r="B149" s="732" t="s">
        <v>1424</v>
      </c>
      <c r="C149" s="731"/>
    </row>
    <row r="150" spans="1:3">
      <c r="A150" s="732" t="s">
        <v>1423</v>
      </c>
      <c r="B150" s="732" t="s">
        <v>1422</v>
      </c>
      <c r="C150" s="731"/>
    </row>
    <row r="151" spans="1:3">
      <c r="A151" s="730"/>
      <c r="B151" s="730"/>
      <c r="C151" s="729"/>
    </row>
    <row r="152" spans="1:3">
      <c r="A152" s="730" t="s">
        <v>1421</v>
      </c>
      <c r="B152" s="730" t="s">
        <v>1420</v>
      </c>
      <c r="C152" s="729">
        <f>+C153+C156</f>
        <v>0</v>
      </c>
    </row>
    <row r="153" spans="1:3">
      <c r="A153" s="732" t="s">
        <v>1419</v>
      </c>
      <c r="B153" s="732" t="s">
        <v>1418</v>
      </c>
      <c r="C153" s="731">
        <f>+C154+C155</f>
        <v>0</v>
      </c>
    </row>
    <row r="154" spans="1:3">
      <c r="A154" s="732" t="s">
        <v>1417</v>
      </c>
      <c r="B154" s="732" t="s">
        <v>1416</v>
      </c>
      <c r="C154" s="731">
        <v>0</v>
      </c>
    </row>
    <row r="155" spans="1:3">
      <c r="A155" s="732" t="s">
        <v>1415</v>
      </c>
      <c r="B155" s="732" t="s">
        <v>1409</v>
      </c>
      <c r="C155" s="731">
        <v>0</v>
      </c>
    </row>
    <row r="156" spans="1:3">
      <c r="A156" s="732" t="s">
        <v>1414</v>
      </c>
      <c r="B156" s="732" t="s">
        <v>1413</v>
      </c>
      <c r="C156" s="731">
        <f>+C157+C158</f>
        <v>0</v>
      </c>
    </row>
    <row r="157" spans="1:3">
      <c r="A157" s="732" t="s">
        <v>1412</v>
      </c>
      <c r="B157" s="732" t="s">
        <v>1411</v>
      </c>
      <c r="C157" s="731">
        <v>0</v>
      </c>
    </row>
    <row r="158" spans="1:3">
      <c r="A158" s="732" t="s">
        <v>1410</v>
      </c>
      <c r="B158" s="732" t="s">
        <v>1409</v>
      </c>
      <c r="C158" s="731">
        <v>0</v>
      </c>
    </row>
    <row r="159" spans="1:3">
      <c r="A159" s="730"/>
      <c r="B159" s="730"/>
      <c r="C159" s="729"/>
    </row>
    <row r="160" spans="1:3">
      <c r="A160" s="730" t="s">
        <v>1408</v>
      </c>
      <c r="B160" s="730" t="s">
        <v>1407</v>
      </c>
      <c r="C160" s="729">
        <f>+C161+C169+C177</f>
        <v>0</v>
      </c>
    </row>
    <row r="161" spans="1:3">
      <c r="A161" s="730" t="s">
        <v>1406</v>
      </c>
      <c r="B161" s="730" t="s">
        <v>1278</v>
      </c>
      <c r="C161" s="729">
        <f>+C162+C163+C164+C165+C166+C167+C168</f>
        <v>0</v>
      </c>
    </row>
    <row r="162" spans="1:3">
      <c r="A162" s="732" t="s">
        <v>1405</v>
      </c>
      <c r="B162" s="732" t="s">
        <v>1276</v>
      </c>
      <c r="C162" s="731"/>
    </row>
    <row r="163" spans="1:3">
      <c r="A163" s="732" t="s">
        <v>1404</v>
      </c>
      <c r="B163" s="732" t="s">
        <v>1403</v>
      </c>
      <c r="C163" s="731"/>
    </row>
    <row r="164" spans="1:3">
      <c r="A164" s="732" t="s">
        <v>1402</v>
      </c>
      <c r="B164" s="732" t="s">
        <v>1274</v>
      </c>
      <c r="C164" s="731"/>
    </row>
    <row r="165" spans="1:3">
      <c r="A165" s="732" t="s">
        <v>1401</v>
      </c>
      <c r="B165" s="732" t="s">
        <v>1272</v>
      </c>
      <c r="C165" s="731"/>
    </row>
    <row r="166" spans="1:3">
      <c r="A166" s="732" t="s">
        <v>1400</v>
      </c>
      <c r="B166" s="732" t="s">
        <v>756</v>
      </c>
      <c r="C166" s="731"/>
    </row>
    <row r="167" spans="1:3">
      <c r="A167" s="732" t="s">
        <v>1399</v>
      </c>
      <c r="B167" s="732" t="s">
        <v>1398</v>
      </c>
      <c r="C167" s="731"/>
    </row>
    <row r="168" spans="1:3">
      <c r="A168" s="732" t="s">
        <v>1397</v>
      </c>
      <c r="B168" s="732" t="s">
        <v>1396</v>
      </c>
      <c r="C168" s="731"/>
    </row>
    <row r="169" spans="1:3">
      <c r="A169" s="730" t="s">
        <v>1395</v>
      </c>
      <c r="B169" s="730" t="s">
        <v>1269</v>
      </c>
      <c r="C169" s="729">
        <f>+C170+C175+C176</f>
        <v>0</v>
      </c>
    </row>
    <row r="170" spans="1:3">
      <c r="A170" s="732" t="s">
        <v>1394</v>
      </c>
      <c r="B170" s="732" t="s">
        <v>1267</v>
      </c>
      <c r="C170" s="731">
        <f>+C171+C172+C173+C174</f>
        <v>0</v>
      </c>
    </row>
    <row r="171" spans="1:3">
      <c r="A171" s="732" t="s">
        <v>1393</v>
      </c>
      <c r="B171" s="732" t="s">
        <v>1265</v>
      </c>
      <c r="C171" s="731"/>
    </row>
    <row r="172" spans="1:3">
      <c r="A172" s="732" t="s">
        <v>1392</v>
      </c>
      <c r="B172" s="732" t="s">
        <v>1391</v>
      </c>
      <c r="C172" s="731"/>
    </row>
    <row r="173" spans="1:3">
      <c r="A173" s="732" t="s">
        <v>1390</v>
      </c>
      <c r="B173" s="732" t="s">
        <v>1389</v>
      </c>
      <c r="C173" s="731"/>
    </row>
    <row r="174" spans="1:3">
      <c r="A174" s="732" t="s">
        <v>1388</v>
      </c>
      <c r="B174" s="732" t="s">
        <v>1387</v>
      </c>
      <c r="C174" s="731"/>
    </row>
    <row r="175" spans="1:3">
      <c r="A175" s="732" t="s">
        <v>1386</v>
      </c>
      <c r="B175" s="732" t="s">
        <v>1259</v>
      </c>
      <c r="C175" s="731"/>
    </row>
    <row r="176" spans="1:3">
      <c r="A176" s="732" t="s">
        <v>1385</v>
      </c>
      <c r="B176" s="732" t="s">
        <v>1257</v>
      </c>
      <c r="C176" s="731"/>
    </row>
    <row r="177" spans="1:3" s="516" customFormat="1">
      <c r="A177" s="730" t="s">
        <v>1384</v>
      </c>
      <c r="B177" s="730" t="s">
        <v>1255</v>
      </c>
      <c r="C177" s="729">
        <f>+C178+C179+C180</f>
        <v>0</v>
      </c>
    </row>
    <row r="178" spans="1:3">
      <c r="A178" s="732" t="s">
        <v>1383</v>
      </c>
      <c r="B178" s="732" t="s">
        <v>1253</v>
      </c>
      <c r="C178" s="731"/>
    </row>
    <row r="179" spans="1:3">
      <c r="A179" s="732" t="s">
        <v>1382</v>
      </c>
      <c r="B179" s="732" t="s">
        <v>1251</v>
      </c>
      <c r="C179" s="731"/>
    </row>
    <row r="180" spans="1:3">
      <c r="A180" s="732" t="s">
        <v>1381</v>
      </c>
      <c r="B180" s="732" t="s">
        <v>1249</v>
      </c>
      <c r="C180" s="731"/>
    </row>
    <row r="181" spans="1:3">
      <c r="A181" s="730"/>
      <c r="B181" s="730"/>
      <c r="C181" s="729"/>
    </row>
    <row r="182" spans="1:3" ht="26">
      <c r="A182" s="730" t="s">
        <v>1380</v>
      </c>
      <c r="B182" s="730" t="s">
        <v>1379</v>
      </c>
      <c r="C182" s="729"/>
    </row>
    <row r="183" spans="1:3">
      <c r="A183" s="730"/>
      <c r="B183" s="730"/>
      <c r="C183" s="729"/>
    </row>
    <row r="184" spans="1:3">
      <c r="A184" s="730" t="s">
        <v>1378</v>
      </c>
      <c r="B184" s="730" t="s">
        <v>223</v>
      </c>
      <c r="C184" s="729"/>
    </row>
    <row r="185" spans="1:3">
      <c r="A185" s="730"/>
      <c r="B185" s="730"/>
      <c r="C185" s="729"/>
    </row>
    <row r="186" spans="1:3">
      <c r="A186" s="730" t="s">
        <v>1377</v>
      </c>
      <c r="B186" s="730" t="s">
        <v>1376</v>
      </c>
      <c r="C186" s="729">
        <f>+C187+C188+C189+C190</f>
        <v>0</v>
      </c>
    </row>
    <row r="187" spans="1:3">
      <c r="A187" s="732" t="s">
        <v>1375</v>
      </c>
      <c r="B187" s="732" t="s">
        <v>40</v>
      </c>
      <c r="C187" s="731"/>
    </row>
    <row r="188" spans="1:3">
      <c r="A188" s="732" t="s">
        <v>1374</v>
      </c>
      <c r="B188" s="732" t="s">
        <v>57</v>
      </c>
      <c r="C188" s="731"/>
    </row>
    <row r="189" spans="1:3">
      <c r="A189" s="732" t="s">
        <v>1373</v>
      </c>
      <c r="B189" s="732" t="s">
        <v>1372</v>
      </c>
      <c r="C189" s="731"/>
    </row>
    <row r="190" spans="1:3">
      <c r="A190" s="732" t="s">
        <v>1371</v>
      </c>
      <c r="B190" s="732" t="s">
        <v>1370</v>
      </c>
      <c r="C190" s="731"/>
    </row>
    <row r="191" spans="1:3">
      <c r="A191" s="730"/>
      <c r="B191" s="730"/>
      <c r="C191" s="729"/>
    </row>
    <row r="192" spans="1:3">
      <c r="A192" s="730">
        <v>2.2000000000000002</v>
      </c>
      <c r="B192" s="730" t="s">
        <v>1369</v>
      </c>
      <c r="C192" s="729">
        <f>+C194+C195+C215+C224+C229+C242+C260</f>
        <v>0</v>
      </c>
    </row>
    <row r="193" spans="1:3">
      <c r="A193" s="730"/>
      <c r="B193" s="730"/>
      <c r="C193" s="729"/>
    </row>
    <row r="194" spans="1:3">
      <c r="A194" s="730" t="s">
        <v>1368</v>
      </c>
      <c r="B194" s="730" t="s">
        <v>1367</v>
      </c>
      <c r="C194" s="729"/>
    </row>
    <row r="195" spans="1:3">
      <c r="A195" s="730" t="s">
        <v>1366</v>
      </c>
      <c r="B195" s="730" t="s">
        <v>1365</v>
      </c>
      <c r="C195" s="729">
        <f>+C196+C200+C204+C205+C208</f>
        <v>0</v>
      </c>
    </row>
    <row r="196" spans="1:3">
      <c r="A196" s="732" t="s">
        <v>1364</v>
      </c>
      <c r="B196" s="732" t="s">
        <v>1363</v>
      </c>
      <c r="C196" s="731">
        <f>+C197+C198+C199</f>
        <v>0</v>
      </c>
    </row>
    <row r="197" spans="1:3">
      <c r="A197" s="732" t="s">
        <v>1362</v>
      </c>
      <c r="B197" s="732" t="s">
        <v>1361</v>
      </c>
      <c r="C197" s="731"/>
    </row>
    <row r="198" spans="1:3">
      <c r="A198" s="732" t="s">
        <v>1360</v>
      </c>
      <c r="B198" s="732" t="s">
        <v>1359</v>
      </c>
      <c r="C198" s="731"/>
    </row>
    <row r="199" spans="1:3">
      <c r="A199" s="732" t="s">
        <v>1358</v>
      </c>
      <c r="B199" s="732" t="s">
        <v>1357</v>
      </c>
      <c r="C199" s="731"/>
    </row>
    <row r="200" spans="1:3">
      <c r="A200" s="732" t="s">
        <v>1356</v>
      </c>
      <c r="B200" s="732" t="s">
        <v>1355</v>
      </c>
      <c r="C200" s="731">
        <f>+C201+C202+C203</f>
        <v>0</v>
      </c>
    </row>
    <row r="201" spans="1:3">
      <c r="A201" s="732" t="s">
        <v>1354</v>
      </c>
      <c r="B201" s="732" t="s">
        <v>1353</v>
      </c>
      <c r="C201" s="731"/>
    </row>
    <row r="202" spans="1:3">
      <c r="A202" s="732" t="s">
        <v>1352</v>
      </c>
      <c r="B202" s="732" t="s">
        <v>1351</v>
      </c>
      <c r="C202" s="731"/>
    </row>
    <row r="203" spans="1:3">
      <c r="A203" s="732" t="s">
        <v>1350</v>
      </c>
      <c r="B203" s="732" t="s">
        <v>1349</v>
      </c>
      <c r="C203" s="731"/>
    </row>
    <row r="204" spans="1:3">
      <c r="A204" s="732" t="s">
        <v>1348</v>
      </c>
      <c r="B204" s="732" t="s">
        <v>1347</v>
      </c>
      <c r="C204" s="731"/>
    </row>
    <row r="205" spans="1:3">
      <c r="A205" s="732" t="s">
        <v>1346</v>
      </c>
      <c r="B205" s="732" t="s">
        <v>1345</v>
      </c>
      <c r="C205" s="731">
        <f>+C206+C207</f>
        <v>0</v>
      </c>
    </row>
    <row r="206" spans="1:3">
      <c r="A206" s="732" t="s">
        <v>1344</v>
      </c>
      <c r="B206" s="732" t="s">
        <v>1343</v>
      </c>
      <c r="C206" s="731"/>
    </row>
    <row r="207" spans="1:3">
      <c r="A207" s="732" t="s">
        <v>1342</v>
      </c>
      <c r="B207" s="732" t="s">
        <v>1341</v>
      </c>
      <c r="C207" s="731"/>
    </row>
    <row r="208" spans="1:3">
      <c r="A208" s="732" t="s">
        <v>1340</v>
      </c>
      <c r="B208" s="732" t="s">
        <v>1339</v>
      </c>
      <c r="C208" s="731">
        <f>+C209+C210+C211+C212+C213</f>
        <v>0</v>
      </c>
    </row>
    <row r="209" spans="1:3">
      <c r="A209" s="732" t="s">
        <v>1338</v>
      </c>
      <c r="B209" s="732" t="s">
        <v>1337</v>
      </c>
      <c r="C209" s="731"/>
    </row>
    <row r="210" spans="1:3">
      <c r="A210" s="732" t="s">
        <v>1336</v>
      </c>
      <c r="B210" s="732" t="s">
        <v>1335</v>
      </c>
      <c r="C210" s="731"/>
    </row>
    <row r="211" spans="1:3">
      <c r="A211" s="732" t="s">
        <v>1334</v>
      </c>
      <c r="B211" s="732" t="s">
        <v>1333</v>
      </c>
      <c r="C211" s="731"/>
    </row>
    <row r="212" spans="1:3">
      <c r="A212" s="732" t="s">
        <v>1332</v>
      </c>
      <c r="B212" s="732" t="s">
        <v>1331</v>
      </c>
      <c r="C212" s="731"/>
    </row>
    <row r="213" spans="1:3">
      <c r="A213" s="732" t="s">
        <v>1330</v>
      </c>
      <c r="B213" s="732" t="s">
        <v>1329</v>
      </c>
      <c r="C213" s="731"/>
    </row>
    <row r="214" spans="1:3">
      <c r="A214" s="730"/>
      <c r="B214" s="730"/>
      <c r="C214" s="729"/>
    </row>
    <row r="215" spans="1:3">
      <c r="A215" s="732" t="s">
        <v>1328</v>
      </c>
      <c r="B215" s="730" t="s">
        <v>1327</v>
      </c>
      <c r="C215" s="729">
        <f>+C216+C217+C218+C219+C220+C221+C222</f>
        <v>0</v>
      </c>
    </row>
    <row r="216" spans="1:3">
      <c r="A216" s="732" t="s">
        <v>1326</v>
      </c>
      <c r="B216" s="732" t="s">
        <v>211</v>
      </c>
      <c r="C216" s="731"/>
    </row>
    <row r="217" spans="1:3">
      <c r="A217" s="732" t="s">
        <v>1325</v>
      </c>
      <c r="B217" s="732" t="s">
        <v>1324</v>
      </c>
      <c r="C217" s="731"/>
    </row>
    <row r="218" spans="1:3">
      <c r="A218" s="732" t="s">
        <v>1323</v>
      </c>
      <c r="B218" s="732" t="s">
        <v>1322</v>
      </c>
      <c r="C218" s="731"/>
    </row>
    <row r="219" spans="1:3">
      <c r="A219" s="732" t="s">
        <v>1321</v>
      </c>
      <c r="B219" s="732" t="s">
        <v>1320</v>
      </c>
      <c r="C219" s="731"/>
    </row>
    <row r="220" spans="1:3">
      <c r="A220" s="732" t="s">
        <v>1319</v>
      </c>
      <c r="B220" s="732" t="s">
        <v>1318</v>
      </c>
      <c r="C220" s="731"/>
    </row>
    <row r="221" spans="1:3">
      <c r="A221" s="732" t="s">
        <v>1317</v>
      </c>
      <c r="B221" s="732" t="s">
        <v>1316</v>
      </c>
      <c r="C221" s="731"/>
    </row>
    <row r="222" spans="1:3">
      <c r="A222" s="732" t="s">
        <v>1315</v>
      </c>
      <c r="B222" s="732" t="s">
        <v>1314</v>
      </c>
      <c r="C222" s="731"/>
    </row>
    <row r="223" spans="1:3">
      <c r="A223" s="730"/>
      <c r="B223" s="730"/>
      <c r="C223" s="729"/>
    </row>
    <row r="224" spans="1:3">
      <c r="A224" s="730" t="s">
        <v>1313</v>
      </c>
      <c r="B224" s="730" t="s">
        <v>1312</v>
      </c>
      <c r="C224" s="729">
        <f>+C225+C226+C227</f>
        <v>0</v>
      </c>
    </row>
    <row r="225" spans="1:3">
      <c r="A225" s="732" t="s">
        <v>1311</v>
      </c>
      <c r="B225" s="732" t="s">
        <v>1310</v>
      </c>
      <c r="C225" s="731"/>
    </row>
    <row r="226" spans="1:3">
      <c r="A226" s="732" t="s">
        <v>1309</v>
      </c>
      <c r="B226" s="732" t="s">
        <v>1308</v>
      </c>
      <c r="C226" s="731"/>
    </row>
    <row r="227" spans="1:3">
      <c r="A227" s="732" t="s">
        <v>1307</v>
      </c>
      <c r="B227" s="732" t="s">
        <v>1306</v>
      </c>
      <c r="C227" s="731"/>
    </row>
    <row r="228" spans="1:3">
      <c r="A228" s="730"/>
      <c r="B228" s="730"/>
      <c r="C228" s="729"/>
    </row>
    <row r="229" spans="1:3">
      <c r="A229" s="730" t="s">
        <v>1305</v>
      </c>
      <c r="B229" s="730" t="s">
        <v>1304</v>
      </c>
      <c r="C229" s="729">
        <f>+C230+C236</f>
        <v>0</v>
      </c>
    </row>
    <row r="230" spans="1:3">
      <c r="A230" s="732" t="s">
        <v>1303</v>
      </c>
      <c r="B230" s="732" t="s">
        <v>1302</v>
      </c>
      <c r="C230" s="731">
        <f>+C231+C232+C233+C234+C235</f>
        <v>0</v>
      </c>
    </row>
    <row r="231" spans="1:3">
      <c r="A231" s="732" t="s">
        <v>1301</v>
      </c>
      <c r="B231" s="732" t="s">
        <v>1300</v>
      </c>
      <c r="C231" s="731"/>
    </row>
    <row r="232" spans="1:3">
      <c r="A232" s="732" t="s">
        <v>1299</v>
      </c>
      <c r="B232" s="732" t="s">
        <v>1298</v>
      </c>
      <c r="C232" s="731"/>
    </row>
    <row r="233" spans="1:3">
      <c r="A233" s="732" t="s">
        <v>1297</v>
      </c>
      <c r="B233" s="732" t="s">
        <v>1296</v>
      </c>
      <c r="C233" s="731"/>
    </row>
    <row r="234" spans="1:3">
      <c r="A234" s="732" t="s">
        <v>1295</v>
      </c>
      <c r="B234" s="732" t="s">
        <v>1294</v>
      </c>
      <c r="C234" s="731"/>
    </row>
    <row r="235" spans="1:3">
      <c r="A235" s="732" t="s">
        <v>1293</v>
      </c>
      <c r="B235" s="732" t="s">
        <v>1292</v>
      </c>
      <c r="C235" s="731"/>
    </row>
    <row r="236" spans="1:3">
      <c r="A236" s="732" t="s">
        <v>1291</v>
      </c>
      <c r="B236" s="732" t="s">
        <v>1290</v>
      </c>
      <c r="C236" s="731">
        <f>+C237+C238+C239+C240</f>
        <v>0</v>
      </c>
    </row>
    <row r="237" spans="1:3">
      <c r="A237" s="732" t="s">
        <v>1289</v>
      </c>
      <c r="B237" s="732" t="s">
        <v>1288</v>
      </c>
      <c r="C237" s="731"/>
    </row>
    <row r="238" spans="1:3">
      <c r="A238" s="732" t="s">
        <v>1287</v>
      </c>
      <c r="B238" s="732" t="s">
        <v>1286</v>
      </c>
      <c r="C238" s="731"/>
    </row>
    <row r="239" spans="1:3">
      <c r="A239" s="732" t="s">
        <v>1285</v>
      </c>
      <c r="B239" s="732" t="s">
        <v>1284</v>
      </c>
      <c r="C239" s="731"/>
    </row>
    <row r="240" spans="1:3">
      <c r="A240" s="732" t="s">
        <v>1283</v>
      </c>
      <c r="B240" s="732" t="s">
        <v>1282</v>
      </c>
      <c r="C240" s="731"/>
    </row>
    <row r="241" spans="1:3">
      <c r="A241" s="730"/>
      <c r="B241" s="730"/>
      <c r="C241" s="729"/>
    </row>
    <row r="242" spans="1:3">
      <c r="A242" s="730" t="s">
        <v>1281</v>
      </c>
      <c r="B242" s="730" t="s">
        <v>1280</v>
      </c>
      <c r="C242" s="729">
        <f>+C243+C248+C255</f>
        <v>0</v>
      </c>
    </row>
    <row r="243" spans="1:3">
      <c r="A243" s="732" t="s">
        <v>1279</v>
      </c>
      <c r="B243" s="732" t="s">
        <v>1278</v>
      </c>
      <c r="C243" s="731">
        <f>+C244+C245+C246+C247</f>
        <v>0</v>
      </c>
    </row>
    <row r="244" spans="1:3">
      <c r="A244" s="732" t="s">
        <v>1277</v>
      </c>
      <c r="B244" s="732" t="s">
        <v>1276</v>
      </c>
      <c r="C244" s="731"/>
    </row>
    <row r="245" spans="1:3">
      <c r="A245" s="732" t="s">
        <v>1275</v>
      </c>
      <c r="B245" s="732" t="s">
        <v>1274</v>
      </c>
      <c r="C245" s="731"/>
    </row>
    <row r="246" spans="1:3">
      <c r="A246" s="732" t="s">
        <v>1273</v>
      </c>
      <c r="B246" s="732" t="s">
        <v>1272</v>
      </c>
      <c r="C246" s="731"/>
    </row>
    <row r="247" spans="1:3">
      <c r="A247" s="732" t="s">
        <v>1271</v>
      </c>
      <c r="B247" s="732" t="s">
        <v>756</v>
      </c>
      <c r="C247" s="731"/>
    </row>
    <row r="248" spans="1:3">
      <c r="A248" s="732" t="s">
        <v>1270</v>
      </c>
      <c r="B248" s="732" t="s">
        <v>1269</v>
      </c>
      <c r="C248" s="731">
        <f>+C249+C253+C254</f>
        <v>0</v>
      </c>
    </row>
    <row r="249" spans="1:3">
      <c r="A249" s="732" t="s">
        <v>1268</v>
      </c>
      <c r="B249" s="732" t="s">
        <v>1267</v>
      </c>
      <c r="C249" s="731">
        <f>+C250+C251+C252</f>
        <v>0</v>
      </c>
    </row>
    <row r="250" spans="1:3">
      <c r="A250" s="732" t="s">
        <v>1266</v>
      </c>
      <c r="B250" s="732" t="s">
        <v>1265</v>
      </c>
      <c r="C250" s="731"/>
    </row>
    <row r="251" spans="1:3">
      <c r="A251" s="732" t="s">
        <v>1264</v>
      </c>
      <c r="B251" s="732" t="s">
        <v>1263</v>
      </c>
      <c r="C251" s="731"/>
    </row>
    <row r="252" spans="1:3">
      <c r="A252" s="732" t="s">
        <v>1262</v>
      </c>
      <c r="B252" s="732" t="s">
        <v>1261</v>
      </c>
      <c r="C252" s="731"/>
    </row>
    <row r="253" spans="1:3">
      <c r="A253" s="732" t="s">
        <v>1260</v>
      </c>
      <c r="B253" s="732" t="s">
        <v>1259</v>
      </c>
      <c r="C253" s="731"/>
    </row>
    <row r="254" spans="1:3">
      <c r="A254" s="732" t="s">
        <v>1258</v>
      </c>
      <c r="B254" s="732" t="s">
        <v>1257</v>
      </c>
      <c r="C254" s="731"/>
    </row>
    <row r="255" spans="1:3">
      <c r="A255" s="732" t="s">
        <v>1256</v>
      </c>
      <c r="B255" s="732" t="s">
        <v>1255</v>
      </c>
      <c r="C255" s="731">
        <f>+C256+C257+C258</f>
        <v>0</v>
      </c>
    </row>
    <row r="256" spans="1:3">
      <c r="A256" s="732" t="s">
        <v>1254</v>
      </c>
      <c r="B256" s="732" t="s">
        <v>1253</v>
      </c>
      <c r="C256" s="731"/>
    </row>
    <row r="257" spans="1:3">
      <c r="A257" s="732" t="s">
        <v>1252</v>
      </c>
      <c r="B257" s="732" t="s">
        <v>1251</v>
      </c>
      <c r="C257" s="731"/>
    </row>
    <row r="258" spans="1:3">
      <c r="A258" s="732" t="s">
        <v>1250</v>
      </c>
      <c r="B258" s="732" t="s">
        <v>1249</v>
      </c>
      <c r="C258" s="731"/>
    </row>
    <row r="259" spans="1:3">
      <c r="A259" s="730"/>
      <c r="B259" s="730"/>
      <c r="C259" s="729"/>
    </row>
    <row r="260" spans="1:3">
      <c r="A260" s="730" t="s">
        <v>1248</v>
      </c>
      <c r="B260" s="730" t="s">
        <v>1247</v>
      </c>
      <c r="C260" s="729">
        <f>+C261+C266+C267+C268</f>
        <v>0</v>
      </c>
    </row>
    <row r="261" spans="1:3">
      <c r="A261" s="732" t="s">
        <v>1246</v>
      </c>
      <c r="B261" s="732" t="s">
        <v>512</v>
      </c>
      <c r="C261" s="731">
        <f>+C262+C265</f>
        <v>0</v>
      </c>
    </row>
    <row r="262" spans="1:3">
      <c r="A262" s="732" t="s">
        <v>1245</v>
      </c>
      <c r="B262" s="732" t="s">
        <v>1235</v>
      </c>
      <c r="C262" s="731">
        <f>+C263+C264</f>
        <v>0</v>
      </c>
    </row>
    <row r="263" spans="1:3">
      <c r="A263" s="732" t="s">
        <v>1244</v>
      </c>
      <c r="B263" s="732" t="s">
        <v>1233</v>
      </c>
      <c r="C263" s="731"/>
    </row>
    <row r="264" spans="1:3">
      <c r="A264" s="732" t="s">
        <v>1243</v>
      </c>
      <c r="B264" s="732" t="s">
        <v>1231</v>
      </c>
      <c r="C264" s="731"/>
    </row>
    <row r="265" spans="1:3">
      <c r="A265" s="732" t="s">
        <v>1242</v>
      </c>
      <c r="B265" s="732" t="s">
        <v>1229</v>
      </c>
      <c r="C265" s="731"/>
    </row>
    <row r="266" spans="1:3">
      <c r="A266" s="732" t="s">
        <v>1241</v>
      </c>
      <c r="B266" s="732" t="s">
        <v>1240</v>
      </c>
      <c r="C266" s="731"/>
    </row>
    <row r="267" spans="1:3">
      <c r="A267" s="732" t="s">
        <v>1239</v>
      </c>
      <c r="B267" s="732" t="s">
        <v>1238</v>
      </c>
      <c r="C267" s="731"/>
    </row>
    <row r="268" spans="1:3">
      <c r="A268" s="732" t="s">
        <v>1237</v>
      </c>
      <c r="B268" s="732" t="s">
        <v>514</v>
      </c>
      <c r="C268" s="731">
        <f>+C269+C272</f>
        <v>0</v>
      </c>
    </row>
    <row r="269" spans="1:3">
      <c r="A269" s="732" t="s">
        <v>1236</v>
      </c>
      <c r="B269" s="732" t="s">
        <v>1235</v>
      </c>
      <c r="C269" s="731">
        <f>+C270+C271</f>
        <v>0</v>
      </c>
    </row>
    <row r="270" spans="1:3">
      <c r="A270" s="732" t="s">
        <v>1234</v>
      </c>
      <c r="B270" s="732" t="s">
        <v>1233</v>
      </c>
      <c r="C270" s="731"/>
    </row>
    <row r="271" spans="1:3">
      <c r="A271" s="732" t="s">
        <v>1232</v>
      </c>
      <c r="B271" s="732" t="s">
        <v>1231</v>
      </c>
      <c r="C271" s="731"/>
    </row>
    <row r="272" spans="1:3">
      <c r="A272" s="732" t="s">
        <v>1230</v>
      </c>
      <c r="B272" s="732" t="s">
        <v>1229</v>
      </c>
      <c r="C272" s="731"/>
    </row>
    <row r="273" spans="1:3">
      <c r="A273" s="730"/>
      <c r="B273" s="730"/>
      <c r="C273" s="729"/>
    </row>
    <row r="274" spans="1:3">
      <c r="A274" s="730"/>
      <c r="B274" s="730" t="s">
        <v>1228</v>
      </c>
      <c r="C274" s="729">
        <f>+C128</f>
        <v>-42671873.150000006</v>
      </c>
    </row>
    <row r="275" spans="1:3">
      <c r="A275" s="730"/>
      <c r="B275" s="730"/>
      <c r="C275" s="729"/>
    </row>
    <row r="276" spans="1:3">
      <c r="A276" s="730"/>
      <c r="B276" s="730"/>
      <c r="C276" s="729"/>
    </row>
    <row r="277" spans="1:3">
      <c r="A277" s="730"/>
      <c r="B277" s="730"/>
      <c r="C277" s="729"/>
    </row>
    <row r="278" spans="1:3" s="733" customFormat="1">
      <c r="A278" s="735">
        <v>3</v>
      </c>
      <c r="B278" s="735" t="s">
        <v>1227</v>
      </c>
      <c r="C278" s="734">
        <f>+C280+C398</f>
        <v>0</v>
      </c>
    </row>
    <row r="279" spans="1:3">
      <c r="A279" s="730"/>
      <c r="B279" s="730"/>
      <c r="C279" s="729"/>
    </row>
    <row r="280" spans="1:3">
      <c r="A280" s="730">
        <v>3.1</v>
      </c>
      <c r="B280" s="730" t="s">
        <v>1226</v>
      </c>
      <c r="C280" s="729">
        <f>+C282+C335+C393</f>
        <v>0</v>
      </c>
    </row>
    <row r="281" spans="1:3">
      <c r="A281" s="730"/>
      <c r="B281" s="730"/>
      <c r="C281" s="729"/>
    </row>
    <row r="282" spans="1:3">
      <c r="A282" s="730" t="s">
        <v>1225</v>
      </c>
      <c r="B282" s="730" t="s">
        <v>1224</v>
      </c>
      <c r="C282" s="729">
        <f>+C283+C316</f>
        <v>0</v>
      </c>
    </row>
    <row r="283" spans="1:3">
      <c r="A283" s="732" t="s">
        <v>1223</v>
      </c>
      <c r="B283" s="732" t="s">
        <v>1222</v>
      </c>
      <c r="C283" s="731">
        <f>+C284+C292+C297+C303+C306+C307</f>
        <v>0</v>
      </c>
    </row>
    <row r="284" spans="1:3" ht="42.75" customHeight="1">
      <c r="A284" s="732" t="s">
        <v>1221</v>
      </c>
      <c r="B284" s="732" t="s">
        <v>1220</v>
      </c>
      <c r="C284" s="731">
        <f>SUM(C285:C291)</f>
        <v>0</v>
      </c>
    </row>
    <row r="285" spans="1:3">
      <c r="A285" s="732" t="s">
        <v>1219</v>
      </c>
      <c r="B285" s="732" t="s">
        <v>1075</v>
      </c>
      <c r="C285" s="731">
        <v>0</v>
      </c>
    </row>
    <row r="286" spans="1:3">
      <c r="A286" s="732" t="s">
        <v>1218</v>
      </c>
      <c r="B286" s="732" t="s">
        <v>1073</v>
      </c>
      <c r="C286" s="731">
        <v>0</v>
      </c>
    </row>
    <row r="287" spans="1:3">
      <c r="A287" s="732" t="s">
        <v>1217</v>
      </c>
      <c r="B287" s="732" t="s">
        <v>1071</v>
      </c>
      <c r="C287" s="731">
        <v>0</v>
      </c>
    </row>
    <row r="288" spans="1:3">
      <c r="A288" s="732" t="s">
        <v>1216</v>
      </c>
      <c r="B288" s="732" t="s">
        <v>1215</v>
      </c>
      <c r="C288" s="731">
        <v>0</v>
      </c>
    </row>
    <row r="289" spans="1:3">
      <c r="A289" s="732" t="s">
        <v>1214</v>
      </c>
      <c r="B289" s="732" t="s">
        <v>1067</v>
      </c>
      <c r="C289" s="731">
        <v>0</v>
      </c>
    </row>
    <row r="290" spans="1:3">
      <c r="A290" s="732" t="s">
        <v>1213</v>
      </c>
      <c r="B290" s="732" t="s">
        <v>1212</v>
      </c>
      <c r="C290" s="731">
        <v>0</v>
      </c>
    </row>
    <row r="291" spans="1:3">
      <c r="A291" s="732" t="s">
        <v>1211</v>
      </c>
      <c r="B291" s="732" t="s">
        <v>1063</v>
      </c>
      <c r="C291" s="731">
        <v>0</v>
      </c>
    </row>
    <row r="292" spans="1:3">
      <c r="A292" s="1370" t="s">
        <v>1210</v>
      </c>
      <c r="B292" s="1370" t="s">
        <v>1209</v>
      </c>
      <c r="C292" s="731">
        <f>SUM(C294:C296)</f>
        <v>0</v>
      </c>
    </row>
    <row r="293" spans="1:3">
      <c r="A293" s="1370"/>
      <c r="B293" s="1370"/>
      <c r="C293" s="731"/>
    </row>
    <row r="294" spans="1:3">
      <c r="A294" s="732" t="s">
        <v>1208</v>
      </c>
      <c r="B294" s="732" t="s">
        <v>275</v>
      </c>
      <c r="C294" s="731"/>
    </row>
    <row r="295" spans="1:3">
      <c r="A295" s="732" t="s">
        <v>1207</v>
      </c>
      <c r="B295" s="732" t="s">
        <v>1206</v>
      </c>
      <c r="C295" s="731"/>
    </row>
    <row r="296" spans="1:3">
      <c r="A296" s="732" t="s">
        <v>1205</v>
      </c>
      <c r="B296" s="732" t="s">
        <v>516</v>
      </c>
      <c r="C296" s="731"/>
    </row>
    <row r="297" spans="1:3">
      <c r="A297" s="1370" t="s">
        <v>1204</v>
      </c>
      <c r="B297" s="1370" t="s">
        <v>1203</v>
      </c>
      <c r="C297" s="731">
        <f>SUM(C299:C302)</f>
        <v>0</v>
      </c>
    </row>
    <row r="298" spans="1:3">
      <c r="A298" s="1370"/>
      <c r="B298" s="1370"/>
      <c r="C298" s="731"/>
    </row>
    <row r="299" spans="1:3">
      <c r="A299" s="732" t="s">
        <v>1202</v>
      </c>
      <c r="B299" s="732" t="s">
        <v>1054</v>
      </c>
      <c r="C299" s="731"/>
    </row>
    <row r="300" spans="1:3">
      <c r="A300" s="732" t="s">
        <v>1201</v>
      </c>
      <c r="B300" s="732" t="s">
        <v>1052</v>
      </c>
      <c r="C300" s="731"/>
    </row>
    <row r="301" spans="1:3">
      <c r="A301" s="732" t="s">
        <v>1200</v>
      </c>
      <c r="B301" s="732" t="s">
        <v>1050</v>
      </c>
      <c r="C301" s="731"/>
    </row>
    <row r="302" spans="1:3">
      <c r="A302" s="732" t="s">
        <v>1199</v>
      </c>
      <c r="B302" s="732" t="s">
        <v>1198</v>
      </c>
      <c r="C302" s="731"/>
    </row>
    <row r="303" spans="1:3">
      <c r="A303" s="1370" t="s">
        <v>1197</v>
      </c>
      <c r="B303" s="1370" t="s">
        <v>1196</v>
      </c>
      <c r="C303" s="731">
        <f>+C305</f>
        <v>0</v>
      </c>
    </row>
    <row r="304" spans="1:3">
      <c r="A304" s="1370"/>
      <c r="B304" s="1370"/>
      <c r="C304" s="731"/>
    </row>
    <row r="305" spans="1:3">
      <c r="A305" s="732" t="s">
        <v>1195</v>
      </c>
      <c r="B305" s="732" t="s">
        <v>1044</v>
      </c>
      <c r="C305" s="731"/>
    </row>
    <row r="306" spans="1:3">
      <c r="A306" s="732" t="s">
        <v>1194</v>
      </c>
      <c r="B306" s="732" t="s">
        <v>1193</v>
      </c>
      <c r="C306" s="731"/>
    </row>
    <row r="307" spans="1:3">
      <c r="A307" s="1370" t="s">
        <v>1192</v>
      </c>
      <c r="B307" s="1370" t="s">
        <v>1191</v>
      </c>
      <c r="C307" s="731">
        <f>+C310+C311+C312+C313+C314+C315</f>
        <v>0</v>
      </c>
    </row>
    <row r="308" spans="1:3">
      <c r="A308" s="1370"/>
      <c r="B308" s="1370"/>
      <c r="C308" s="731"/>
    </row>
    <row r="309" spans="1:3">
      <c r="A309" s="1370"/>
      <c r="B309" s="1370"/>
      <c r="C309" s="731"/>
    </row>
    <row r="310" spans="1:3">
      <c r="A310" s="732" t="s">
        <v>1190</v>
      </c>
      <c r="B310" s="732" t="s">
        <v>1038</v>
      </c>
      <c r="C310" s="731"/>
    </row>
    <row r="311" spans="1:3">
      <c r="A311" s="732" t="s">
        <v>1189</v>
      </c>
      <c r="B311" s="732" t="s">
        <v>1036</v>
      </c>
      <c r="C311" s="731"/>
    </row>
    <row r="312" spans="1:3">
      <c r="A312" s="732" t="s">
        <v>1188</v>
      </c>
      <c r="B312" s="732" t="s">
        <v>1034</v>
      </c>
      <c r="C312" s="731"/>
    </row>
    <row r="313" spans="1:3">
      <c r="A313" s="732" t="s">
        <v>1187</v>
      </c>
      <c r="B313" s="732" t="s">
        <v>1032</v>
      </c>
      <c r="C313" s="731"/>
    </row>
    <row r="314" spans="1:3">
      <c r="A314" s="732" t="s">
        <v>1186</v>
      </c>
      <c r="B314" s="732" t="s">
        <v>1185</v>
      </c>
      <c r="C314" s="731"/>
    </row>
    <row r="315" spans="1:3">
      <c r="A315" s="732" t="s">
        <v>1184</v>
      </c>
      <c r="B315" s="732" t="s">
        <v>1183</v>
      </c>
      <c r="C315" s="731"/>
    </row>
    <row r="316" spans="1:3">
      <c r="A316" s="732" t="s">
        <v>1182</v>
      </c>
      <c r="B316" s="732" t="s">
        <v>1181</v>
      </c>
      <c r="C316" s="731">
        <f>+C317+C326</f>
        <v>0</v>
      </c>
    </row>
    <row r="317" spans="1:3">
      <c r="A317" s="732" t="s">
        <v>1180</v>
      </c>
      <c r="B317" s="732" t="s">
        <v>1179</v>
      </c>
      <c r="C317" s="731">
        <f>+C318+C321+C322+C323</f>
        <v>0</v>
      </c>
    </row>
    <row r="318" spans="1:3">
      <c r="A318" s="732" t="s">
        <v>1178</v>
      </c>
      <c r="B318" s="732" t="s">
        <v>1177</v>
      </c>
      <c r="C318" s="731">
        <f>+C319+C320</f>
        <v>0</v>
      </c>
    </row>
    <row r="319" spans="1:3">
      <c r="A319" s="732" t="s">
        <v>1176</v>
      </c>
      <c r="B319" s="732" t="s">
        <v>1014</v>
      </c>
      <c r="C319" s="731"/>
    </row>
    <row r="320" spans="1:3">
      <c r="A320" s="732" t="s">
        <v>1175</v>
      </c>
      <c r="B320" s="732" t="s">
        <v>1012</v>
      </c>
      <c r="C320" s="731"/>
    </row>
    <row r="321" spans="1:3">
      <c r="A321" s="732" t="s">
        <v>1174</v>
      </c>
      <c r="B321" s="732" t="s">
        <v>1173</v>
      </c>
      <c r="C321" s="731"/>
    </row>
    <row r="322" spans="1:3">
      <c r="A322" s="732" t="s">
        <v>1172</v>
      </c>
      <c r="B322" s="732" t="s">
        <v>1171</v>
      </c>
      <c r="C322" s="731"/>
    </row>
    <row r="323" spans="1:3">
      <c r="A323" s="732" t="s">
        <v>1170</v>
      </c>
      <c r="B323" s="732" t="s">
        <v>1169</v>
      </c>
      <c r="C323" s="731">
        <f>+C324+C325</f>
        <v>0</v>
      </c>
    </row>
    <row r="324" spans="1:3">
      <c r="A324" s="732" t="s">
        <v>1168</v>
      </c>
      <c r="B324" s="732" t="s">
        <v>1014</v>
      </c>
      <c r="C324" s="731"/>
    </row>
    <row r="325" spans="1:3">
      <c r="A325" s="732" t="s">
        <v>1167</v>
      </c>
      <c r="B325" s="732" t="s">
        <v>1012</v>
      </c>
      <c r="C325" s="731"/>
    </row>
    <row r="326" spans="1:3">
      <c r="A326" s="1370" t="s">
        <v>1166</v>
      </c>
      <c r="B326" s="1370" t="s">
        <v>1165</v>
      </c>
      <c r="C326" s="731">
        <f>+C328+C329+C330+C331+C332</f>
        <v>0</v>
      </c>
    </row>
    <row r="327" spans="1:3">
      <c r="A327" s="1370"/>
      <c r="B327" s="1370"/>
      <c r="C327" s="731"/>
    </row>
    <row r="328" spans="1:3">
      <c r="A328" s="732" t="s">
        <v>1164</v>
      </c>
      <c r="B328" s="732" t="s">
        <v>1008</v>
      </c>
      <c r="C328" s="731"/>
    </row>
    <row r="329" spans="1:3">
      <c r="A329" s="732" t="s">
        <v>1163</v>
      </c>
      <c r="B329" s="732" t="s">
        <v>1006</v>
      </c>
      <c r="C329" s="731">
        <v>0</v>
      </c>
    </row>
    <row r="330" spans="1:3">
      <c r="A330" s="732" t="s">
        <v>1162</v>
      </c>
      <c r="B330" s="732" t="s">
        <v>1044</v>
      </c>
      <c r="C330" s="731">
        <v>0</v>
      </c>
    </row>
    <row r="331" spans="1:3">
      <c r="A331" s="732" t="s">
        <v>1161</v>
      </c>
      <c r="B331" s="732" t="s">
        <v>58</v>
      </c>
      <c r="C331" s="731"/>
    </row>
    <row r="332" spans="1:3">
      <c r="A332" s="732" t="s">
        <v>1160</v>
      </c>
      <c r="B332" s="732" t="s">
        <v>1001</v>
      </c>
      <c r="C332" s="731"/>
    </row>
    <row r="333" spans="1:3">
      <c r="A333" s="732"/>
      <c r="B333" s="732"/>
      <c r="C333" s="731"/>
    </row>
    <row r="334" spans="1:3">
      <c r="A334" s="730"/>
      <c r="B334" s="730"/>
      <c r="C334" s="729"/>
    </row>
    <row r="335" spans="1:3">
      <c r="A335" s="730" t="s">
        <v>1159</v>
      </c>
      <c r="B335" s="730" t="s">
        <v>1158</v>
      </c>
      <c r="C335" s="729">
        <f>+C336+C368</f>
        <v>0</v>
      </c>
    </row>
    <row r="336" spans="1:3">
      <c r="A336" s="732" t="s">
        <v>1157</v>
      </c>
      <c r="B336" s="732" t="s">
        <v>1156</v>
      </c>
      <c r="C336" s="731">
        <f>+C337+C348+C355+C362</f>
        <v>0</v>
      </c>
    </row>
    <row r="337" spans="1:3">
      <c r="A337" s="1370" t="s">
        <v>1155</v>
      </c>
      <c r="B337" s="1370" t="s">
        <v>1154</v>
      </c>
      <c r="C337" s="731">
        <f>SUM(C339:C347)</f>
        <v>0</v>
      </c>
    </row>
    <row r="338" spans="1:3">
      <c r="A338" s="1370"/>
      <c r="B338" s="1370"/>
      <c r="C338" s="731"/>
    </row>
    <row r="339" spans="1:3">
      <c r="A339" s="732" t="s">
        <v>1153</v>
      </c>
      <c r="B339" s="732" t="s">
        <v>210</v>
      </c>
      <c r="C339" s="731"/>
    </row>
    <row r="340" spans="1:3">
      <c r="A340" s="732" t="s">
        <v>1152</v>
      </c>
      <c r="B340" s="732" t="s">
        <v>945</v>
      </c>
      <c r="C340" s="731">
        <v>0</v>
      </c>
    </row>
    <row r="341" spans="1:3">
      <c r="A341" s="732" t="s">
        <v>1151</v>
      </c>
      <c r="B341" s="732" t="s">
        <v>943</v>
      </c>
      <c r="C341" s="731"/>
    </row>
    <row r="342" spans="1:3">
      <c r="A342" s="732" t="s">
        <v>1150</v>
      </c>
      <c r="B342" s="732" t="s">
        <v>989</v>
      </c>
      <c r="C342" s="731"/>
    </row>
    <row r="343" spans="1:3">
      <c r="A343" s="732" t="s">
        <v>1149</v>
      </c>
      <c r="B343" s="732" t="s">
        <v>987</v>
      </c>
      <c r="C343" s="731"/>
    </row>
    <row r="344" spans="1:3">
      <c r="A344" s="732" t="s">
        <v>1148</v>
      </c>
      <c r="B344" s="732" t="s">
        <v>1147</v>
      </c>
      <c r="C344" s="731"/>
    </row>
    <row r="345" spans="1:3">
      <c r="A345" s="732" t="s">
        <v>1146</v>
      </c>
      <c r="B345" s="732" t="s">
        <v>983</v>
      </c>
      <c r="C345" s="731">
        <v>0</v>
      </c>
    </row>
    <row r="346" spans="1:3">
      <c r="A346" s="732" t="s">
        <v>1145</v>
      </c>
      <c r="B346" s="732" t="s">
        <v>1144</v>
      </c>
      <c r="C346" s="731"/>
    </row>
    <row r="347" spans="1:3">
      <c r="A347" s="732" t="s">
        <v>1143</v>
      </c>
      <c r="B347" s="732" t="s">
        <v>979</v>
      </c>
      <c r="C347" s="731"/>
    </row>
    <row r="348" spans="1:3">
      <c r="A348" s="1370" t="s">
        <v>1142</v>
      </c>
      <c r="B348" s="1370" t="s">
        <v>1141</v>
      </c>
      <c r="C348" s="731">
        <f>SUM(C350:C354)</f>
        <v>0</v>
      </c>
    </row>
    <row r="349" spans="1:3">
      <c r="A349" s="1370"/>
      <c r="B349" s="1370"/>
      <c r="C349" s="731"/>
    </row>
    <row r="350" spans="1:3">
      <c r="A350" s="732" t="s">
        <v>1140</v>
      </c>
      <c r="B350" s="732" t="s">
        <v>939</v>
      </c>
      <c r="C350" s="731"/>
    </row>
    <row r="351" spans="1:3">
      <c r="A351" s="732" t="s">
        <v>1139</v>
      </c>
      <c r="B351" s="732" t="s">
        <v>937</v>
      </c>
      <c r="C351" s="731"/>
    </row>
    <row r="352" spans="1:3">
      <c r="A352" s="732" t="s">
        <v>1138</v>
      </c>
      <c r="B352" s="732" t="s">
        <v>935</v>
      </c>
      <c r="C352" s="731"/>
    </row>
    <row r="353" spans="1:3">
      <c r="A353" s="732" t="s">
        <v>1137</v>
      </c>
      <c r="B353" s="732" t="s">
        <v>972</v>
      </c>
      <c r="C353" s="731"/>
    </row>
    <row r="354" spans="1:3">
      <c r="A354" s="732" t="s">
        <v>1136</v>
      </c>
      <c r="B354" s="732" t="s">
        <v>970</v>
      </c>
      <c r="C354" s="731"/>
    </row>
    <row r="355" spans="1:3">
      <c r="A355" s="732" t="s">
        <v>1135</v>
      </c>
      <c r="B355" s="732" t="s">
        <v>1134</v>
      </c>
      <c r="C355" s="731">
        <f>+C356+C359</f>
        <v>0</v>
      </c>
    </row>
    <row r="356" spans="1:3">
      <c r="A356" s="732" t="s">
        <v>1133</v>
      </c>
      <c r="B356" s="732" t="s">
        <v>1132</v>
      </c>
      <c r="C356" s="731">
        <f>+C357+C358</f>
        <v>0</v>
      </c>
    </row>
    <row r="357" spans="1:3">
      <c r="A357" s="732" t="s">
        <v>1131</v>
      </c>
      <c r="B357" s="732" t="s">
        <v>1130</v>
      </c>
      <c r="C357" s="731"/>
    </row>
    <row r="358" spans="1:3">
      <c r="A358" s="732" t="s">
        <v>1129</v>
      </c>
      <c r="B358" s="732" t="s">
        <v>1128</v>
      </c>
      <c r="C358" s="731"/>
    </row>
    <row r="359" spans="1:3">
      <c r="A359" s="732" t="s">
        <v>1127</v>
      </c>
      <c r="B359" s="732" t="s">
        <v>925</v>
      </c>
      <c r="C359" s="731">
        <f>+C360+C361</f>
        <v>0</v>
      </c>
    </row>
    <row r="360" spans="1:3">
      <c r="A360" s="732" t="s">
        <v>1126</v>
      </c>
      <c r="B360" s="732" t="s">
        <v>1125</v>
      </c>
      <c r="C360" s="731"/>
    </row>
    <row r="361" spans="1:3">
      <c r="A361" s="732" t="s">
        <v>1124</v>
      </c>
      <c r="B361" s="732" t="s">
        <v>1123</v>
      </c>
      <c r="C361" s="731"/>
    </row>
    <row r="362" spans="1:3">
      <c r="A362" s="1370" t="s">
        <v>1122</v>
      </c>
      <c r="B362" s="1370" t="s">
        <v>1121</v>
      </c>
      <c r="C362" s="731">
        <f>+C364+C365+C366</f>
        <v>0</v>
      </c>
    </row>
    <row r="363" spans="1:3">
      <c r="A363" s="1370"/>
      <c r="B363" s="1370"/>
      <c r="C363" s="731"/>
    </row>
    <row r="364" spans="1:3">
      <c r="A364" s="732" t="s">
        <v>1120</v>
      </c>
      <c r="B364" s="732" t="s">
        <v>917</v>
      </c>
      <c r="C364" s="731"/>
    </row>
    <row r="365" spans="1:3">
      <c r="A365" s="732" t="s">
        <v>1119</v>
      </c>
      <c r="B365" s="732" t="s">
        <v>1088</v>
      </c>
      <c r="C365" s="731"/>
    </row>
    <row r="366" spans="1:3">
      <c r="A366" s="732" t="s">
        <v>1118</v>
      </c>
      <c r="B366" s="732" t="s">
        <v>281</v>
      </c>
      <c r="C366" s="731"/>
    </row>
    <row r="367" spans="1:3">
      <c r="A367" s="732"/>
      <c r="B367" s="732"/>
      <c r="C367" s="731"/>
    </row>
    <row r="368" spans="1:3">
      <c r="A368" s="732" t="s">
        <v>1117</v>
      </c>
      <c r="B368" s="732" t="s">
        <v>1116</v>
      </c>
      <c r="C368" s="731">
        <f>+C370+C374+C380+C383+C387</f>
        <v>0</v>
      </c>
    </row>
    <row r="369" spans="1:3">
      <c r="A369" s="732"/>
      <c r="B369" s="732"/>
      <c r="C369" s="731"/>
    </row>
    <row r="370" spans="1:3">
      <c r="A370" s="1370" t="s">
        <v>1115</v>
      </c>
      <c r="B370" s="1370" t="s">
        <v>1114</v>
      </c>
      <c r="C370" s="731">
        <f>+C372+C373</f>
        <v>0</v>
      </c>
    </row>
    <row r="371" spans="1:3">
      <c r="A371" s="1370"/>
      <c r="B371" s="1370"/>
      <c r="C371" s="731"/>
    </row>
    <row r="372" spans="1:3">
      <c r="A372" s="732" t="s">
        <v>1113</v>
      </c>
      <c r="B372" s="732" t="s">
        <v>1112</v>
      </c>
      <c r="C372" s="731"/>
    </row>
    <row r="373" spans="1:3">
      <c r="A373" s="732" t="s">
        <v>1111</v>
      </c>
      <c r="B373" s="732" t="s">
        <v>943</v>
      </c>
      <c r="C373" s="731"/>
    </row>
    <row r="374" spans="1:3">
      <c r="A374" s="1370" t="s">
        <v>1110</v>
      </c>
      <c r="B374" s="1370" t="s">
        <v>1109</v>
      </c>
      <c r="C374" s="731">
        <f>+C376+C377+C378</f>
        <v>0</v>
      </c>
    </row>
    <row r="375" spans="1:3">
      <c r="A375" s="1370"/>
      <c r="B375" s="1370"/>
      <c r="C375" s="731"/>
    </row>
    <row r="376" spans="1:3">
      <c r="A376" s="732" t="s">
        <v>1108</v>
      </c>
      <c r="B376" s="732" t="s">
        <v>939</v>
      </c>
      <c r="C376" s="731"/>
    </row>
    <row r="377" spans="1:3">
      <c r="A377" s="732" t="s">
        <v>1107</v>
      </c>
      <c r="B377" s="732" t="s">
        <v>937</v>
      </c>
      <c r="C377" s="731"/>
    </row>
    <row r="378" spans="1:3">
      <c r="A378" s="732" t="s">
        <v>1106</v>
      </c>
      <c r="B378" s="732" t="s">
        <v>1105</v>
      </c>
      <c r="C378" s="731"/>
    </row>
    <row r="379" spans="1:3">
      <c r="A379" s="732"/>
      <c r="B379" s="732"/>
      <c r="C379" s="731"/>
    </row>
    <row r="380" spans="1:3">
      <c r="A380" s="732" t="s">
        <v>1104</v>
      </c>
      <c r="B380" s="732" t="s">
        <v>1103</v>
      </c>
      <c r="C380" s="731">
        <f>+C381+C382</f>
        <v>0</v>
      </c>
    </row>
    <row r="381" spans="1:3">
      <c r="A381" s="732" t="s">
        <v>1102</v>
      </c>
      <c r="B381" s="732" t="s">
        <v>1101</v>
      </c>
      <c r="C381" s="731"/>
    </row>
    <row r="382" spans="1:3">
      <c r="A382" s="732" t="s">
        <v>1100</v>
      </c>
      <c r="B382" s="732" t="s">
        <v>1099</v>
      </c>
      <c r="C382" s="731"/>
    </row>
    <row r="383" spans="1:3">
      <c r="A383" s="732" t="s">
        <v>1098</v>
      </c>
      <c r="B383" s="732" t="s">
        <v>1097</v>
      </c>
      <c r="C383" s="731">
        <f>+C384+C385</f>
        <v>0</v>
      </c>
    </row>
    <row r="384" spans="1:3">
      <c r="A384" s="732" t="s">
        <v>1096</v>
      </c>
      <c r="B384" s="732" t="s">
        <v>1095</v>
      </c>
      <c r="C384" s="731"/>
    </row>
    <row r="385" spans="1:3">
      <c r="A385" s="732" t="s">
        <v>1094</v>
      </c>
      <c r="B385" s="732" t="s">
        <v>1093</v>
      </c>
      <c r="C385" s="731"/>
    </row>
    <row r="386" spans="1:3">
      <c r="A386" s="732"/>
      <c r="B386" s="732"/>
      <c r="C386" s="731"/>
    </row>
    <row r="387" spans="1:3">
      <c r="A387" s="1370" t="s">
        <v>1092</v>
      </c>
      <c r="B387" s="1370" t="s">
        <v>1091</v>
      </c>
      <c r="C387" s="731">
        <f>+C389+C390+C391</f>
        <v>0</v>
      </c>
    </row>
    <row r="388" spans="1:3">
      <c r="A388" s="1370"/>
      <c r="B388" s="1370"/>
      <c r="C388" s="731"/>
    </row>
    <row r="389" spans="1:3">
      <c r="A389" s="732" t="s">
        <v>1090</v>
      </c>
      <c r="B389" s="732" t="s">
        <v>917</v>
      </c>
      <c r="C389" s="731"/>
    </row>
    <row r="390" spans="1:3">
      <c r="A390" s="732" t="s">
        <v>1089</v>
      </c>
      <c r="B390" s="732" t="s">
        <v>1088</v>
      </c>
      <c r="C390" s="731"/>
    </row>
    <row r="391" spans="1:3">
      <c r="A391" s="732" t="s">
        <v>1087</v>
      </c>
      <c r="B391" s="732" t="s">
        <v>281</v>
      </c>
      <c r="C391" s="731"/>
    </row>
    <row r="392" spans="1:3">
      <c r="A392" s="732"/>
      <c r="B392" s="732"/>
      <c r="C392" s="731"/>
    </row>
    <row r="393" spans="1:3">
      <c r="A393" s="730" t="s">
        <v>1086</v>
      </c>
      <c r="B393" s="730" t="s">
        <v>1085</v>
      </c>
      <c r="C393" s="729"/>
    </row>
    <row r="394" spans="1:3">
      <c r="A394" s="732"/>
      <c r="B394" s="730"/>
      <c r="C394" s="729"/>
    </row>
    <row r="395" spans="1:3">
      <c r="A395" s="732"/>
      <c r="B395" s="730" t="s">
        <v>1084</v>
      </c>
      <c r="C395" s="729">
        <f>+C280</f>
        <v>0</v>
      </c>
    </row>
    <row r="396" spans="1:3">
      <c r="A396" s="732"/>
      <c r="B396" s="732"/>
      <c r="C396" s="731"/>
    </row>
    <row r="397" spans="1:3">
      <c r="A397" s="730"/>
      <c r="B397" s="730"/>
      <c r="C397" s="729"/>
    </row>
    <row r="398" spans="1:3">
      <c r="A398" s="730">
        <v>3.2</v>
      </c>
      <c r="B398" s="730" t="s">
        <v>1083</v>
      </c>
      <c r="C398" s="729">
        <f>+C400+C452+C504</f>
        <v>0</v>
      </c>
    </row>
    <row r="399" spans="1:3">
      <c r="A399" s="730"/>
      <c r="B399" s="730"/>
      <c r="C399" s="729"/>
    </row>
    <row r="400" spans="1:3">
      <c r="A400" s="730" t="s">
        <v>1082</v>
      </c>
      <c r="B400" s="730" t="s">
        <v>1081</v>
      </c>
      <c r="C400" s="729">
        <f>+C401+C434</f>
        <v>0</v>
      </c>
    </row>
    <row r="401" spans="1:3">
      <c r="A401" s="732" t="s">
        <v>1080</v>
      </c>
      <c r="B401" s="732" t="s">
        <v>1079</v>
      </c>
      <c r="C401" s="731">
        <f>+C402+C411+C422+C425+C426</f>
        <v>0</v>
      </c>
    </row>
    <row r="402" spans="1:3">
      <c r="A402" s="1370" t="s">
        <v>1078</v>
      </c>
      <c r="B402" s="1370" t="s">
        <v>1077</v>
      </c>
      <c r="C402" s="731">
        <f>SUM(C404:C410)</f>
        <v>0</v>
      </c>
    </row>
    <row r="403" spans="1:3">
      <c r="A403" s="1370"/>
      <c r="B403" s="1370"/>
      <c r="C403" s="731"/>
    </row>
    <row r="404" spans="1:3">
      <c r="A404" s="732" t="s">
        <v>1076</v>
      </c>
      <c r="B404" s="732" t="s">
        <v>1075</v>
      </c>
      <c r="C404" s="731"/>
    </row>
    <row r="405" spans="1:3">
      <c r="A405" s="732" t="s">
        <v>1074</v>
      </c>
      <c r="B405" s="732" t="s">
        <v>1073</v>
      </c>
      <c r="C405" s="731"/>
    </row>
    <row r="406" spans="1:3">
      <c r="A406" s="732" t="s">
        <v>1072</v>
      </c>
      <c r="B406" s="732" t="s">
        <v>1071</v>
      </c>
      <c r="C406" s="731"/>
    </row>
    <row r="407" spans="1:3">
      <c r="A407" s="732" t="s">
        <v>1070</v>
      </c>
      <c r="B407" s="732" t="s">
        <v>1069</v>
      </c>
      <c r="C407" s="731"/>
    </row>
    <row r="408" spans="1:3">
      <c r="A408" s="732" t="s">
        <v>1068</v>
      </c>
      <c r="B408" s="732" t="s">
        <v>1067</v>
      </c>
      <c r="C408" s="731"/>
    </row>
    <row r="409" spans="1:3">
      <c r="A409" s="732" t="s">
        <v>1066</v>
      </c>
      <c r="B409" s="732" t="s">
        <v>1065</v>
      </c>
      <c r="C409" s="731"/>
    </row>
    <row r="410" spans="1:3">
      <c r="A410" s="732" t="s">
        <v>1064</v>
      </c>
      <c r="B410" s="732" t="s">
        <v>1063</v>
      </c>
      <c r="C410" s="731"/>
    </row>
    <row r="411" spans="1:3">
      <c r="A411" s="1370" t="s">
        <v>1062</v>
      </c>
      <c r="B411" s="1370" t="s">
        <v>1061</v>
      </c>
      <c r="C411" s="731">
        <f>SUM(C413:C415)</f>
        <v>0</v>
      </c>
    </row>
    <row r="412" spans="1:3">
      <c r="A412" s="1370"/>
      <c r="B412" s="1370"/>
      <c r="C412" s="731"/>
    </row>
    <row r="413" spans="1:3">
      <c r="A413" s="732" t="s">
        <v>1060</v>
      </c>
      <c r="B413" s="732" t="s">
        <v>275</v>
      </c>
      <c r="C413" s="731"/>
    </row>
    <row r="414" spans="1:3">
      <c r="A414" s="732" t="s">
        <v>1059</v>
      </c>
      <c r="B414" s="732" t="s">
        <v>512</v>
      </c>
      <c r="C414" s="731"/>
    </row>
    <row r="415" spans="1:3">
      <c r="A415" s="732" t="s">
        <v>1058</v>
      </c>
      <c r="B415" s="732" t="s">
        <v>516</v>
      </c>
      <c r="C415" s="731"/>
    </row>
    <row r="416" spans="1:3">
      <c r="A416" s="1370" t="s">
        <v>1057</v>
      </c>
      <c r="B416" s="1370" t="s">
        <v>1056</v>
      </c>
      <c r="C416" s="731">
        <f>SUM(C418:C421)</f>
        <v>0</v>
      </c>
    </row>
    <row r="417" spans="1:3">
      <c r="A417" s="1370"/>
      <c r="B417" s="1370"/>
      <c r="C417" s="731"/>
    </row>
    <row r="418" spans="1:3">
      <c r="A418" s="732" t="s">
        <v>1055</v>
      </c>
      <c r="B418" s="732" t="s">
        <v>1054</v>
      </c>
      <c r="C418" s="731"/>
    </row>
    <row r="419" spans="1:3">
      <c r="A419" s="732" t="s">
        <v>1053</v>
      </c>
      <c r="B419" s="732" t="s">
        <v>1052</v>
      </c>
      <c r="C419" s="731"/>
    </row>
    <row r="420" spans="1:3">
      <c r="A420" s="732" t="s">
        <v>1051</v>
      </c>
      <c r="B420" s="732" t="s">
        <v>1050</v>
      </c>
      <c r="C420" s="731"/>
    </row>
    <row r="421" spans="1:3">
      <c r="A421" s="732" t="s">
        <v>1049</v>
      </c>
      <c r="B421" s="732" t="s">
        <v>1048</v>
      </c>
      <c r="C421" s="731"/>
    </row>
    <row r="422" spans="1:3">
      <c r="A422" s="1370" t="s">
        <v>1047</v>
      </c>
      <c r="B422" s="1370" t="s">
        <v>1046</v>
      </c>
      <c r="C422" s="731">
        <f>+C424</f>
        <v>0</v>
      </c>
    </row>
    <row r="423" spans="1:3">
      <c r="A423" s="1370"/>
      <c r="B423" s="1370"/>
      <c r="C423" s="731"/>
    </row>
    <row r="424" spans="1:3">
      <c r="A424" s="732" t="s">
        <v>1045</v>
      </c>
      <c r="B424" s="732" t="s">
        <v>1044</v>
      </c>
      <c r="C424" s="731"/>
    </row>
    <row r="425" spans="1:3">
      <c r="A425" s="732" t="s">
        <v>1043</v>
      </c>
      <c r="B425" s="732" t="s">
        <v>1042</v>
      </c>
      <c r="C425" s="731"/>
    </row>
    <row r="426" spans="1:3">
      <c r="A426" s="1370" t="s">
        <v>1041</v>
      </c>
      <c r="B426" s="1370" t="s">
        <v>1040</v>
      </c>
      <c r="C426" s="731">
        <f>SUM(C428:C433)</f>
        <v>0</v>
      </c>
    </row>
    <row r="427" spans="1:3">
      <c r="A427" s="1370"/>
      <c r="B427" s="1370"/>
      <c r="C427" s="731"/>
    </row>
    <row r="428" spans="1:3">
      <c r="A428" s="732" t="s">
        <v>1039</v>
      </c>
      <c r="B428" s="732" t="s">
        <v>1038</v>
      </c>
      <c r="C428" s="731"/>
    </row>
    <row r="429" spans="1:3">
      <c r="A429" s="732" t="s">
        <v>1037</v>
      </c>
      <c r="B429" s="732" t="s">
        <v>1036</v>
      </c>
      <c r="C429" s="731"/>
    </row>
    <row r="430" spans="1:3">
      <c r="A430" s="732" t="s">
        <v>1035</v>
      </c>
      <c r="B430" s="732" t="s">
        <v>1034</v>
      </c>
      <c r="C430" s="731"/>
    </row>
    <row r="431" spans="1:3">
      <c r="A431" s="732" t="s">
        <v>1033</v>
      </c>
      <c r="B431" s="732" t="s">
        <v>1032</v>
      </c>
      <c r="C431" s="731"/>
    </row>
    <row r="432" spans="1:3">
      <c r="A432" s="732" t="s">
        <v>1031</v>
      </c>
      <c r="B432" s="732" t="s">
        <v>1030</v>
      </c>
      <c r="C432" s="731"/>
    </row>
    <row r="433" spans="1:3">
      <c r="A433" s="732" t="s">
        <v>1029</v>
      </c>
      <c r="B433" s="732" t="s">
        <v>39</v>
      </c>
      <c r="C433" s="731"/>
    </row>
    <row r="434" spans="1:3" ht="18" customHeight="1">
      <c r="A434" s="732" t="s">
        <v>1028</v>
      </c>
      <c r="B434" s="732" t="s">
        <v>1027</v>
      </c>
      <c r="C434" s="731">
        <f>+C435+C444</f>
        <v>0</v>
      </c>
    </row>
    <row r="435" spans="1:3">
      <c r="A435" s="732" t="s">
        <v>1026</v>
      </c>
      <c r="B435" s="732" t="s">
        <v>1025</v>
      </c>
      <c r="C435" s="731">
        <f>+C436+C439+C440+C441</f>
        <v>0</v>
      </c>
    </row>
    <row r="436" spans="1:3">
      <c r="A436" s="732" t="s">
        <v>1024</v>
      </c>
      <c r="B436" s="732" t="s">
        <v>1023</v>
      </c>
      <c r="C436" s="731">
        <f>+C437+C438</f>
        <v>0</v>
      </c>
    </row>
    <row r="437" spans="1:3">
      <c r="A437" s="732" t="s">
        <v>1022</v>
      </c>
      <c r="B437" s="732" t="s">
        <v>1014</v>
      </c>
      <c r="C437" s="731"/>
    </row>
    <row r="438" spans="1:3">
      <c r="A438" s="732" t="s">
        <v>1021</v>
      </c>
      <c r="B438" s="732" t="s">
        <v>1012</v>
      </c>
      <c r="C438" s="731"/>
    </row>
    <row r="439" spans="1:3">
      <c r="A439" s="732" t="s">
        <v>1020</v>
      </c>
      <c r="B439" s="732" t="s">
        <v>1019</v>
      </c>
      <c r="C439" s="731"/>
    </row>
    <row r="440" spans="1:3">
      <c r="A440" s="732" t="s">
        <v>1018</v>
      </c>
      <c r="B440" s="732" t="s">
        <v>1017</v>
      </c>
      <c r="C440" s="731"/>
    </row>
    <row r="441" spans="1:3">
      <c r="A441" s="732" t="s">
        <v>1016</v>
      </c>
      <c r="B441" s="732" t="s">
        <v>514</v>
      </c>
      <c r="C441" s="731">
        <f>+C442+C443</f>
        <v>0</v>
      </c>
    </row>
    <row r="442" spans="1:3">
      <c r="A442" s="732" t="s">
        <v>1015</v>
      </c>
      <c r="B442" s="732" t="s">
        <v>1014</v>
      </c>
      <c r="C442" s="731"/>
    </row>
    <row r="443" spans="1:3">
      <c r="A443" s="732" t="s">
        <v>1013</v>
      </c>
      <c r="B443" s="732" t="s">
        <v>1012</v>
      </c>
      <c r="C443" s="731"/>
    </row>
    <row r="444" spans="1:3">
      <c r="A444" s="1370" t="s">
        <v>1011</v>
      </c>
      <c r="B444" s="1370" t="s">
        <v>1010</v>
      </c>
      <c r="C444" s="731">
        <f>+C446+C447+C448+C449+C450</f>
        <v>0</v>
      </c>
    </row>
    <row r="445" spans="1:3">
      <c r="A445" s="1370"/>
      <c r="B445" s="1370"/>
      <c r="C445" s="731"/>
    </row>
    <row r="446" spans="1:3">
      <c r="A446" s="732" t="s">
        <v>1009</v>
      </c>
      <c r="B446" s="732" t="s">
        <v>1008</v>
      </c>
      <c r="C446" s="731"/>
    </row>
    <row r="447" spans="1:3">
      <c r="A447" s="732" t="s">
        <v>1007</v>
      </c>
      <c r="B447" s="732" t="s">
        <v>1006</v>
      </c>
      <c r="C447" s="731"/>
    </row>
    <row r="448" spans="1:3">
      <c r="A448" s="732" t="s">
        <v>1005</v>
      </c>
      <c r="B448" s="732" t="s">
        <v>1004</v>
      </c>
      <c r="C448" s="731"/>
    </row>
    <row r="449" spans="1:3">
      <c r="A449" s="732" t="s">
        <v>1003</v>
      </c>
      <c r="B449" s="732" t="s">
        <v>58</v>
      </c>
      <c r="C449" s="731"/>
    </row>
    <row r="450" spans="1:3">
      <c r="A450" s="732" t="s">
        <v>1002</v>
      </c>
      <c r="B450" s="732" t="s">
        <v>1001</v>
      </c>
      <c r="C450" s="731"/>
    </row>
    <row r="451" spans="1:3">
      <c r="A451" s="732"/>
      <c r="B451" s="732"/>
      <c r="C451" s="731"/>
    </row>
    <row r="452" spans="1:3">
      <c r="A452" s="730" t="s">
        <v>1000</v>
      </c>
      <c r="B452" s="730" t="s">
        <v>999</v>
      </c>
      <c r="C452" s="729">
        <f>+C453+C484</f>
        <v>0</v>
      </c>
    </row>
    <row r="453" spans="1:3">
      <c r="A453" s="732" t="s">
        <v>998</v>
      </c>
      <c r="B453" s="732" t="s">
        <v>997</v>
      </c>
      <c r="C453" s="731">
        <f>+C454+C465+C472+C479</f>
        <v>0</v>
      </c>
    </row>
    <row r="454" spans="1:3">
      <c r="A454" s="1370" t="s">
        <v>996</v>
      </c>
      <c r="B454" s="1370" t="s">
        <v>995</v>
      </c>
      <c r="C454" s="731">
        <f>SUM(C456:C464)</f>
        <v>0</v>
      </c>
    </row>
    <row r="455" spans="1:3">
      <c r="A455" s="1370"/>
      <c r="B455" s="1370"/>
      <c r="C455" s="731"/>
    </row>
    <row r="456" spans="1:3">
      <c r="A456" s="732" t="s">
        <v>994</v>
      </c>
      <c r="B456" s="732" t="s">
        <v>993</v>
      </c>
      <c r="C456" s="731"/>
    </row>
    <row r="457" spans="1:3">
      <c r="A457" s="732" t="s">
        <v>992</v>
      </c>
      <c r="B457" s="732" t="s">
        <v>945</v>
      </c>
      <c r="C457" s="731"/>
    </row>
    <row r="458" spans="1:3">
      <c r="A458" s="732" t="s">
        <v>991</v>
      </c>
      <c r="B458" s="732" t="s">
        <v>943</v>
      </c>
      <c r="C458" s="731"/>
    </row>
    <row r="459" spans="1:3">
      <c r="A459" s="732" t="s">
        <v>990</v>
      </c>
      <c r="B459" s="732" t="s">
        <v>989</v>
      </c>
      <c r="C459" s="731"/>
    </row>
    <row r="460" spans="1:3">
      <c r="A460" s="732" t="s">
        <v>988</v>
      </c>
      <c r="B460" s="732" t="s">
        <v>987</v>
      </c>
      <c r="C460" s="731"/>
    </row>
    <row r="461" spans="1:3">
      <c r="A461" s="732" t="s">
        <v>986</v>
      </c>
      <c r="B461" s="732" t="s">
        <v>985</v>
      </c>
      <c r="C461" s="731"/>
    </row>
    <row r="462" spans="1:3">
      <c r="A462" s="732" t="s">
        <v>984</v>
      </c>
      <c r="B462" s="732" t="s">
        <v>983</v>
      </c>
      <c r="C462" s="731"/>
    </row>
    <row r="463" spans="1:3">
      <c r="A463" s="732" t="s">
        <v>982</v>
      </c>
      <c r="B463" s="732" t="s">
        <v>981</v>
      </c>
      <c r="C463" s="731"/>
    </row>
    <row r="464" spans="1:3">
      <c r="A464" s="732" t="s">
        <v>980</v>
      </c>
      <c r="B464" s="732" t="s">
        <v>979</v>
      </c>
      <c r="C464" s="731"/>
    </row>
    <row r="465" spans="1:3">
      <c r="A465" s="1370" t="s">
        <v>978</v>
      </c>
      <c r="B465" s="1370" t="s">
        <v>977</v>
      </c>
      <c r="C465" s="731">
        <f>+C467+C468+C469+C470+C471</f>
        <v>0</v>
      </c>
    </row>
    <row r="466" spans="1:3">
      <c r="A466" s="1370"/>
      <c r="B466" s="1370"/>
      <c r="C466" s="731"/>
    </row>
    <row r="467" spans="1:3">
      <c r="A467" s="732" t="s">
        <v>976</v>
      </c>
      <c r="B467" s="732" t="s">
        <v>939</v>
      </c>
      <c r="C467" s="731"/>
    </row>
    <row r="468" spans="1:3">
      <c r="A468" s="732" t="s">
        <v>975</v>
      </c>
      <c r="B468" s="732" t="s">
        <v>937</v>
      </c>
      <c r="C468" s="731"/>
    </row>
    <row r="469" spans="1:3">
      <c r="A469" s="732" t="s">
        <v>974</v>
      </c>
      <c r="B469" s="732" t="s">
        <v>935</v>
      </c>
      <c r="C469" s="731"/>
    </row>
    <row r="470" spans="1:3">
      <c r="A470" s="732" t="s">
        <v>973</v>
      </c>
      <c r="B470" s="732" t="s">
        <v>972</v>
      </c>
      <c r="C470" s="731"/>
    </row>
    <row r="471" spans="1:3">
      <c r="A471" s="732" t="s">
        <v>971</v>
      </c>
      <c r="B471" s="732" t="s">
        <v>970</v>
      </c>
      <c r="C471" s="731"/>
    </row>
    <row r="472" spans="1:3">
      <c r="A472" s="732" t="s">
        <v>969</v>
      </c>
      <c r="B472" s="732" t="s">
        <v>968</v>
      </c>
      <c r="C472" s="731">
        <f>+C473+C476</f>
        <v>0</v>
      </c>
    </row>
    <row r="473" spans="1:3">
      <c r="A473" s="732" t="s">
        <v>967</v>
      </c>
      <c r="B473" s="732" t="s">
        <v>966</v>
      </c>
      <c r="C473" s="731">
        <f>+C474+C475</f>
        <v>0</v>
      </c>
    </row>
    <row r="474" spans="1:3" ht="26">
      <c r="A474" s="732" t="s">
        <v>965</v>
      </c>
      <c r="B474" s="732" t="s">
        <v>964</v>
      </c>
      <c r="C474" s="731"/>
    </row>
    <row r="475" spans="1:3">
      <c r="A475" s="732" t="s">
        <v>963</v>
      </c>
      <c r="B475" s="732" t="s">
        <v>962</v>
      </c>
      <c r="C475" s="731"/>
    </row>
    <row r="476" spans="1:3">
      <c r="A476" s="732" t="s">
        <v>961</v>
      </c>
      <c r="B476" s="732" t="s">
        <v>960</v>
      </c>
      <c r="C476" s="731">
        <f>+C477+C478</f>
        <v>0</v>
      </c>
    </row>
    <row r="477" spans="1:3">
      <c r="A477" s="732" t="s">
        <v>959</v>
      </c>
      <c r="B477" s="732" t="s">
        <v>958</v>
      </c>
      <c r="C477" s="731"/>
    </row>
    <row r="478" spans="1:3">
      <c r="A478" s="732" t="s">
        <v>957</v>
      </c>
      <c r="B478" s="732" t="s">
        <v>956</v>
      </c>
      <c r="C478" s="731"/>
    </row>
    <row r="479" spans="1:3">
      <c r="A479" s="732" t="s">
        <v>955</v>
      </c>
      <c r="B479" s="732" t="s">
        <v>954</v>
      </c>
      <c r="C479" s="731">
        <f>+C480+C481+C482</f>
        <v>0</v>
      </c>
    </row>
    <row r="480" spans="1:3">
      <c r="A480" s="732" t="s">
        <v>953</v>
      </c>
      <c r="B480" s="732" t="s">
        <v>917</v>
      </c>
      <c r="C480" s="731"/>
    </row>
    <row r="481" spans="1:3">
      <c r="A481" s="732" t="s">
        <v>952</v>
      </c>
      <c r="B481" s="732" t="s">
        <v>915</v>
      </c>
      <c r="C481" s="731"/>
    </row>
    <row r="482" spans="1:3">
      <c r="A482" s="732" t="s">
        <v>951</v>
      </c>
      <c r="B482" s="732" t="s">
        <v>281</v>
      </c>
      <c r="C482" s="731"/>
    </row>
    <row r="483" spans="1:3" ht="9.75" customHeight="1">
      <c r="A483" s="732"/>
      <c r="B483" s="732"/>
      <c r="C483" s="731"/>
    </row>
    <row r="484" spans="1:3">
      <c r="A484" s="732" t="s">
        <v>950</v>
      </c>
      <c r="B484" s="732" t="s">
        <v>949</v>
      </c>
      <c r="C484" s="731">
        <f>+C485+C488+C492+C499</f>
        <v>0</v>
      </c>
    </row>
    <row r="485" spans="1:3">
      <c r="A485" s="732" t="s">
        <v>948</v>
      </c>
      <c r="B485" s="732" t="s">
        <v>947</v>
      </c>
      <c r="C485" s="731">
        <f>+C486+C487</f>
        <v>0</v>
      </c>
    </row>
    <row r="486" spans="1:3">
      <c r="A486" s="732" t="s">
        <v>946</v>
      </c>
      <c r="B486" s="732" t="s">
        <v>945</v>
      </c>
      <c r="C486" s="731"/>
    </row>
    <row r="487" spans="1:3">
      <c r="A487" s="732" t="s">
        <v>944</v>
      </c>
      <c r="B487" s="732" t="s">
        <v>943</v>
      </c>
      <c r="C487" s="731"/>
    </row>
    <row r="488" spans="1:3">
      <c r="A488" s="732" t="s">
        <v>942</v>
      </c>
      <c r="B488" s="732" t="s">
        <v>941</v>
      </c>
      <c r="C488" s="731">
        <f>+C489+C490+C491</f>
        <v>0</v>
      </c>
    </row>
    <row r="489" spans="1:3">
      <c r="A489" s="732" t="s">
        <v>940</v>
      </c>
      <c r="B489" s="732" t="s">
        <v>939</v>
      </c>
      <c r="C489" s="731"/>
    </row>
    <row r="490" spans="1:3">
      <c r="A490" s="732" t="s">
        <v>938</v>
      </c>
      <c r="B490" s="732" t="s">
        <v>937</v>
      </c>
      <c r="C490" s="731"/>
    </row>
    <row r="491" spans="1:3">
      <c r="A491" s="732" t="s">
        <v>936</v>
      </c>
      <c r="B491" s="732" t="s">
        <v>935</v>
      </c>
      <c r="C491" s="731"/>
    </row>
    <row r="492" spans="1:3">
      <c r="A492" s="732" t="s">
        <v>934</v>
      </c>
      <c r="B492" s="732" t="s">
        <v>933</v>
      </c>
      <c r="C492" s="731">
        <f>+C493+C496</f>
        <v>0</v>
      </c>
    </row>
    <row r="493" spans="1:3">
      <c r="A493" s="732" t="s">
        <v>932</v>
      </c>
      <c r="B493" s="732" t="s">
        <v>931</v>
      </c>
      <c r="C493" s="731">
        <f>+C494+C495</f>
        <v>0</v>
      </c>
    </row>
    <row r="494" spans="1:3">
      <c r="A494" s="732" t="s">
        <v>930</v>
      </c>
      <c r="B494" s="732" t="s">
        <v>929</v>
      </c>
      <c r="C494" s="731"/>
    </row>
    <row r="495" spans="1:3">
      <c r="A495" s="732" t="s">
        <v>928</v>
      </c>
      <c r="B495" s="732" t="s">
        <v>927</v>
      </c>
      <c r="C495" s="731"/>
    </row>
    <row r="496" spans="1:3">
      <c r="A496" s="732" t="s">
        <v>926</v>
      </c>
      <c r="B496" s="732" t="s">
        <v>925</v>
      </c>
      <c r="C496" s="731">
        <f>+C497+C498</f>
        <v>0</v>
      </c>
    </row>
    <row r="497" spans="1:3">
      <c r="A497" s="732" t="s">
        <v>924</v>
      </c>
      <c r="B497" s="732" t="s">
        <v>923</v>
      </c>
      <c r="C497" s="731"/>
    </row>
    <row r="498" spans="1:3">
      <c r="A498" s="732" t="s">
        <v>922</v>
      </c>
      <c r="B498" s="732" t="s">
        <v>921</v>
      </c>
      <c r="C498" s="731"/>
    </row>
    <row r="499" spans="1:3">
      <c r="A499" s="732" t="s">
        <v>920</v>
      </c>
      <c r="B499" s="732" t="s">
        <v>919</v>
      </c>
      <c r="C499" s="731">
        <f>+C500+C501+C502</f>
        <v>0</v>
      </c>
    </row>
    <row r="500" spans="1:3">
      <c r="A500" s="732" t="s">
        <v>918</v>
      </c>
      <c r="B500" s="732" t="s">
        <v>917</v>
      </c>
      <c r="C500" s="731"/>
    </row>
    <row r="501" spans="1:3">
      <c r="A501" s="732" t="s">
        <v>916</v>
      </c>
      <c r="B501" s="732" t="s">
        <v>915</v>
      </c>
      <c r="C501" s="731"/>
    </row>
    <row r="502" spans="1:3">
      <c r="A502" s="732" t="s">
        <v>914</v>
      </c>
      <c r="B502" s="732" t="s">
        <v>281</v>
      </c>
      <c r="C502" s="731"/>
    </row>
    <row r="503" spans="1:3">
      <c r="A503" s="732"/>
      <c r="B503" s="732"/>
      <c r="C503" s="731"/>
    </row>
    <row r="504" spans="1:3">
      <c r="A504" s="730" t="s">
        <v>913</v>
      </c>
      <c r="B504" s="730" t="s">
        <v>912</v>
      </c>
      <c r="C504" s="729"/>
    </row>
    <row r="505" spans="1:3">
      <c r="A505" s="730"/>
      <c r="B505" s="730"/>
      <c r="C505" s="729"/>
    </row>
    <row r="506" spans="1:3">
      <c r="A506" s="730"/>
      <c r="B506" s="730" t="s">
        <v>911</v>
      </c>
      <c r="C506" s="729">
        <f>+C398</f>
        <v>0</v>
      </c>
    </row>
    <row r="507" spans="1:3" ht="31.5" customHeight="1">
      <c r="A507" s="1371" t="s">
        <v>910</v>
      </c>
      <c r="B507" s="1371"/>
      <c r="C507" s="1371"/>
    </row>
    <row r="508" spans="1:3" ht="33.75" customHeight="1">
      <c r="A508" s="1371" t="s">
        <v>909</v>
      </c>
      <c r="B508" s="1371"/>
      <c r="C508" s="1371"/>
    </row>
  </sheetData>
  <mergeCells count="49">
    <mergeCell ref="A95:A96"/>
    <mergeCell ref="B95:B96"/>
    <mergeCell ref="A1:C1"/>
    <mergeCell ref="A2:C2"/>
    <mergeCell ref="A3:C3"/>
    <mergeCell ref="A5:A6"/>
    <mergeCell ref="B5:B6"/>
    <mergeCell ref="A105:A106"/>
    <mergeCell ref="B105:B106"/>
    <mergeCell ref="A292:A293"/>
    <mergeCell ref="B292:B293"/>
    <mergeCell ref="A297:A298"/>
    <mergeCell ref="B297:B298"/>
    <mergeCell ref="A303:A304"/>
    <mergeCell ref="B303:B304"/>
    <mergeCell ref="A307:A309"/>
    <mergeCell ref="B307:B309"/>
    <mergeCell ref="A326:A327"/>
    <mergeCell ref="B326:B327"/>
    <mergeCell ref="A337:A338"/>
    <mergeCell ref="B337:B338"/>
    <mergeCell ref="A348:A349"/>
    <mergeCell ref="B348:B349"/>
    <mergeCell ref="A362:A363"/>
    <mergeCell ref="B362:B363"/>
    <mergeCell ref="A370:A371"/>
    <mergeCell ref="B370:B371"/>
    <mergeCell ref="A374:A375"/>
    <mergeCell ref="B374:B375"/>
    <mergeCell ref="A387:A388"/>
    <mergeCell ref="B387:B388"/>
    <mergeCell ref="A402:A403"/>
    <mergeCell ref="B402:B403"/>
    <mergeCell ref="A411:A412"/>
    <mergeCell ref="B411:B412"/>
    <mergeCell ref="A416:A417"/>
    <mergeCell ref="B416:B417"/>
    <mergeCell ref="B465:B466"/>
    <mergeCell ref="A507:C507"/>
    <mergeCell ref="A508:C508"/>
    <mergeCell ref="A422:A423"/>
    <mergeCell ref="B422:B423"/>
    <mergeCell ref="A426:A427"/>
    <mergeCell ref="B426:B427"/>
    <mergeCell ref="A444:A445"/>
    <mergeCell ref="B444:B445"/>
    <mergeCell ref="A454:A455"/>
    <mergeCell ref="B454:B455"/>
    <mergeCell ref="A465:A466"/>
  </mergeCells>
  <hyperlinks>
    <hyperlink ref="C22" location="_ftn1" display="_ftn1" xr:uid="{00000000-0004-0000-2600-000000000000}"/>
  </hyperlinks>
  <pageMargins left="0.70866141732283472" right="0.70866141732283472" top="0.15748031496062992" bottom="0" header="0.31496062992125984" footer="0.31496062992125984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2">
    <tabColor rgb="FF92D050"/>
    <pageSetUpPr fitToPage="1"/>
  </sheetPr>
  <dimension ref="A1:G68"/>
  <sheetViews>
    <sheetView view="pageBreakPreview" topLeftCell="A45" zoomScale="159" zoomScaleSheetLayoutView="110" workbookViewId="0">
      <selection activeCell="C52" sqref="C52"/>
    </sheetView>
  </sheetViews>
  <sheetFormatPr baseColWidth="10" defaultColWidth="11.33203125" defaultRowHeight="16"/>
  <cols>
    <col min="1" max="1" width="1.6640625" style="77" customWidth="1"/>
    <col min="2" max="2" width="101.6640625" style="77" bestFit="1" customWidth="1"/>
    <col min="3" max="3" width="21.5" style="77" bestFit="1" customWidth="1"/>
    <col min="4" max="4" width="22" style="331" customWidth="1"/>
    <col min="5" max="5" width="59.33203125" style="76" customWidth="1"/>
    <col min="6" max="6" width="22.6640625" style="76" customWidth="1"/>
    <col min="7" max="16384" width="11.33203125" style="76"/>
  </cols>
  <sheetData>
    <row r="1" spans="1:7" s="37" customFormat="1" ht="20">
      <c r="A1" s="996" t="str">
        <f>'CPCA-I-01'!A1</f>
        <v>UNIVERSIDAD TECNOLÓGICA DE GUAYMAS</v>
      </c>
      <c r="B1" s="996"/>
      <c r="C1" s="996"/>
      <c r="D1" s="996"/>
      <c r="E1" s="322"/>
      <c r="G1" s="38"/>
    </row>
    <row r="2" spans="1:7">
      <c r="A2" s="993" t="s">
        <v>1</v>
      </c>
      <c r="B2" s="993"/>
      <c r="C2" s="993"/>
      <c r="D2" s="993"/>
    </row>
    <row r="3" spans="1:7">
      <c r="A3" s="994" t="s">
        <v>2005</v>
      </c>
      <c r="B3" s="994"/>
      <c r="C3" s="994"/>
      <c r="D3" s="994"/>
    </row>
    <row r="4" spans="1:7" s="77" customFormat="1" ht="15" thickBot="1">
      <c r="A4" s="1003" t="s">
        <v>1629</v>
      </c>
      <c r="B4" s="1003"/>
      <c r="C4" s="1003"/>
      <c r="D4" s="1003"/>
    </row>
    <row r="5" spans="1:7" ht="27.75" customHeight="1" thickBot="1">
      <c r="A5" s="1001" t="s">
        <v>243</v>
      </c>
      <c r="B5" s="1002"/>
      <c r="C5" s="674">
        <v>2024</v>
      </c>
      <c r="D5" s="674">
        <v>2023</v>
      </c>
    </row>
    <row r="6" spans="1:7" ht="17" thickTop="1">
      <c r="A6" s="78" t="s">
        <v>195</v>
      </c>
      <c r="B6" s="79"/>
      <c r="C6" s="80"/>
      <c r="D6" s="456"/>
    </row>
    <row r="7" spans="1:7">
      <c r="A7" s="756" t="s">
        <v>872</v>
      </c>
      <c r="B7" s="757"/>
      <c r="C7" s="758">
        <f>SUM(C8:C14)</f>
        <v>1848537.47</v>
      </c>
      <c r="D7" s="759">
        <f>SUM(D8:D14)</f>
        <v>2084185.08</v>
      </c>
    </row>
    <row r="8" spans="1:7">
      <c r="A8" s="81"/>
      <c r="B8" s="82" t="s">
        <v>196</v>
      </c>
      <c r="C8" s="407">
        <v>0</v>
      </c>
      <c r="D8" s="408">
        <v>0</v>
      </c>
    </row>
    <row r="9" spans="1:7">
      <c r="A9" s="81"/>
      <c r="B9" s="82" t="s">
        <v>197</v>
      </c>
      <c r="C9" s="407">
        <v>0</v>
      </c>
      <c r="D9" s="408">
        <v>0</v>
      </c>
    </row>
    <row r="10" spans="1:7">
      <c r="A10" s="81"/>
      <c r="B10" s="82" t="s">
        <v>198</v>
      </c>
      <c r="C10" s="407">
        <v>0</v>
      </c>
      <c r="D10" s="408">
        <v>0</v>
      </c>
    </row>
    <row r="11" spans="1:7">
      <c r="A11" s="81"/>
      <c r="B11" s="82" t="s">
        <v>199</v>
      </c>
      <c r="C11" s="407">
        <v>0</v>
      </c>
      <c r="D11" s="408">
        <v>0</v>
      </c>
    </row>
    <row r="12" spans="1:7">
      <c r="A12" s="81"/>
      <c r="B12" s="82" t="s">
        <v>860</v>
      </c>
      <c r="C12" s="929">
        <v>27929.14</v>
      </c>
      <c r="D12" s="930">
        <v>14366.08</v>
      </c>
    </row>
    <row r="13" spans="1:7">
      <c r="A13" s="81"/>
      <c r="B13" s="82" t="s">
        <v>861</v>
      </c>
      <c r="C13" s="407">
        <v>0</v>
      </c>
      <c r="D13" s="408">
        <v>0</v>
      </c>
    </row>
    <row r="14" spans="1:7">
      <c r="A14" s="81"/>
      <c r="B14" s="82" t="s">
        <v>873</v>
      </c>
      <c r="C14" s="929">
        <v>1820608.33</v>
      </c>
      <c r="D14" s="930">
        <v>2069819</v>
      </c>
    </row>
    <row r="15" spans="1:7" ht="33" customHeight="1">
      <c r="A15" s="999" t="s">
        <v>1639</v>
      </c>
      <c r="B15" s="1000"/>
      <c r="C15" s="758">
        <f>SUM(C16:C17)</f>
        <v>28364188.260000002</v>
      </c>
      <c r="D15" s="759">
        <f>SUM(D16:D17)</f>
        <v>29002142.449999999</v>
      </c>
    </row>
    <row r="16" spans="1:7">
      <c r="A16" s="81"/>
      <c r="B16" s="82" t="s">
        <v>875</v>
      </c>
      <c r="C16" s="407">
        <v>0</v>
      </c>
      <c r="D16" s="408">
        <v>0</v>
      </c>
    </row>
    <row r="17" spans="1:4">
      <c r="A17" s="81"/>
      <c r="B17" s="82" t="s">
        <v>874</v>
      </c>
      <c r="C17" s="929">
        <v>28364188.260000002</v>
      </c>
      <c r="D17" s="930">
        <v>29002142.449999999</v>
      </c>
    </row>
    <row r="18" spans="1:4">
      <c r="A18" s="756" t="s">
        <v>201</v>
      </c>
      <c r="B18" s="757"/>
      <c r="C18" s="758">
        <f>SUM(C19:C23)</f>
        <v>8</v>
      </c>
      <c r="D18" s="759">
        <f>SUM(D19:D23)</f>
        <v>0</v>
      </c>
    </row>
    <row r="19" spans="1:4">
      <c r="A19" s="81"/>
      <c r="B19" s="82" t="s">
        <v>202</v>
      </c>
      <c r="C19" s="407">
        <v>0</v>
      </c>
      <c r="D19" s="408">
        <v>0</v>
      </c>
    </row>
    <row r="20" spans="1:4">
      <c r="A20" s="81"/>
      <c r="B20" s="82" t="s">
        <v>203</v>
      </c>
      <c r="C20" s="407">
        <v>0</v>
      </c>
      <c r="D20" s="408">
        <v>0</v>
      </c>
    </row>
    <row r="21" spans="1:4">
      <c r="A21" s="81"/>
      <c r="B21" s="82" t="s">
        <v>204</v>
      </c>
      <c r="C21" s="407">
        <v>0</v>
      </c>
      <c r="D21" s="408">
        <v>0</v>
      </c>
    </row>
    <row r="22" spans="1:4">
      <c r="A22" s="81"/>
      <c r="B22" s="82" t="s">
        <v>205</v>
      </c>
      <c r="C22" s="407">
        <v>0</v>
      </c>
      <c r="D22" s="408">
        <v>0</v>
      </c>
    </row>
    <row r="23" spans="1:4">
      <c r="A23" s="81"/>
      <c r="B23" s="82" t="s">
        <v>206</v>
      </c>
      <c r="C23" s="407">
        <v>8</v>
      </c>
      <c r="D23" s="408">
        <v>0</v>
      </c>
    </row>
    <row r="24" spans="1:4">
      <c r="A24" s="760" t="s">
        <v>207</v>
      </c>
      <c r="B24" s="761"/>
      <c r="C24" s="762">
        <f>C18+C15+C7</f>
        <v>30212733.73</v>
      </c>
      <c r="D24" s="763">
        <f>D18+D15+D7</f>
        <v>31086327.530000001</v>
      </c>
    </row>
    <row r="25" spans="1:4">
      <c r="A25" s="81"/>
      <c r="B25" s="80"/>
      <c r="C25" s="407"/>
      <c r="D25" s="408"/>
    </row>
    <row r="26" spans="1:4">
      <c r="A26" s="78" t="s">
        <v>208</v>
      </c>
      <c r="B26" s="79"/>
      <c r="C26" s="407"/>
      <c r="D26" s="408"/>
    </row>
    <row r="27" spans="1:4">
      <c r="A27" s="756" t="s">
        <v>209</v>
      </c>
      <c r="B27" s="757"/>
      <c r="C27" s="758">
        <f>SUM(C28:C30)</f>
        <v>34127433.649999999</v>
      </c>
      <c r="D27" s="759">
        <f>SUM(D28:D30)</f>
        <v>34560879.880000003</v>
      </c>
    </row>
    <row r="28" spans="1:4">
      <c r="A28" s="81"/>
      <c r="B28" s="82" t="s">
        <v>210</v>
      </c>
      <c r="C28" s="929">
        <v>23889636.859999999</v>
      </c>
      <c r="D28" s="930">
        <v>25969827.370000001</v>
      </c>
    </row>
    <row r="29" spans="1:4">
      <c r="A29" s="81"/>
      <c r="B29" s="82" t="s">
        <v>211</v>
      </c>
      <c r="C29" s="929">
        <v>2068369.79</v>
      </c>
      <c r="D29" s="930">
        <v>1985479.9</v>
      </c>
    </row>
    <row r="30" spans="1:4">
      <c r="A30" s="81"/>
      <c r="B30" s="82" t="s">
        <v>212</v>
      </c>
      <c r="C30" s="929">
        <v>8169427</v>
      </c>
      <c r="D30" s="930">
        <v>6605572.6100000003</v>
      </c>
    </row>
    <row r="31" spans="1:4">
      <c r="A31" s="756" t="s">
        <v>390</v>
      </c>
      <c r="B31" s="757"/>
      <c r="C31" s="758">
        <f>SUM(C32:C40)</f>
        <v>181549.44</v>
      </c>
      <c r="D31" s="759">
        <f>SUM(D32:D40)</f>
        <v>130559.48</v>
      </c>
    </row>
    <row r="32" spans="1:4">
      <c r="A32" s="81"/>
      <c r="B32" s="82" t="s">
        <v>213</v>
      </c>
      <c r="C32" s="407">
        <v>0</v>
      </c>
      <c r="D32" s="408">
        <v>0</v>
      </c>
    </row>
    <row r="33" spans="1:4">
      <c r="A33" s="81"/>
      <c r="B33" s="82" t="s">
        <v>214</v>
      </c>
      <c r="C33" s="407">
        <v>0</v>
      </c>
      <c r="D33" s="408">
        <v>0</v>
      </c>
    </row>
    <row r="34" spans="1:4">
      <c r="A34" s="81"/>
      <c r="B34" s="82" t="s">
        <v>215</v>
      </c>
      <c r="C34" s="407">
        <v>0</v>
      </c>
      <c r="D34" s="408">
        <v>0</v>
      </c>
    </row>
    <row r="35" spans="1:4">
      <c r="A35" s="81"/>
      <c r="B35" s="82" t="s">
        <v>216</v>
      </c>
      <c r="C35" s="929">
        <v>181549.44</v>
      </c>
      <c r="D35" s="930">
        <v>130559.48</v>
      </c>
    </row>
    <row r="36" spans="1:4">
      <c r="A36" s="81"/>
      <c r="B36" s="82" t="s">
        <v>217</v>
      </c>
      <c r="C36" s="407">
        <v>0</v>
      </c>
      <c r="D36" s="408">
        <v>0</v>
      </c>
    </row>
    <row r="37" spans="1:4">
      <c r="A37" s="81"/>
      <c r="B37" s="82" t="s">
        <v>218</v>
      </c>
      <c r="C37" s="407">
        <v>0</v>
      </c>
      <c r="D37" s="408">
        <v>0</v>
      </c>
    </row>
    <row r="38" spans="1:4">
      <c r="A38" s="81"/>
      <c r="B38" s="82" t="s">
        <v>219</v>
      </c>
      <c r="C38" s="407">
        <v>0</v>
      </c>
      <c r="D38" s="408">
        <v>0</v>
      </c>
    </row>
    <row r="39" spans="1:4">
      <c r="A39" s="81"/>
      <c r="B39" s="82" t="s">
        <v>220</v>
      </c>
      <c r="C39" s="407">
        <v>0</v>
      </c>
      <c r="D39" s="408">
        <v>0</v>
      </c>
    </row>
    <row r="40" spans="1:4">
      <c r="A40" s="81"/>
      <c r="B40" s="82" t="s">
        <v>221</v>
      </c>
      <c r="C40" s="407">
        <v>0</v>
      </c>
      <c r="D40" s="408">
        <v>0</v>
      </c>
    </row>
    <row r="41" spans="1:4">
      <c r="A41" s="756" t="s">
        <v>222</v>
      </c>
      <c r="B41" s="757"/>
      <c r="C41" s="758">
        <f>SUM(C42:C44)</f>
        <v>0</v>
      </c>
      <c r="D41" s="759">
        <f>SUM(D42:D44)</f>
        <v>0</v>
      </c>
    </row>
    <row r="42" spans="1:4">
      <c r="A42" s="81"/>
      <c r="B42" s="82" t="s">
        <v>223</v>
      </c>
      <c r="C42" s="407">
        <v>0</v>
      </c>
      <c r="D42" s="408">
        <v>0</v>
      </c>
    </row>
    <row r="43" spans="1:4">
      <c r="A43" s="81"/>
      <c r="B43" s="82" t="s">
        <v>66</v>
      </c>
      <c r="C43" s="407">
        <v>0</v>
      </c>
      <c r="D43" s="408">
        <v>0</v>
      </c>
    </row>
    <row r="44" spans="1:4">
      <c r="A44" s="81"/>
      <c r="B44" s="82" t="s">
        <v>224</v>
      </c>
      <c r="C44" s="407">
        <v>0</v>
      </c>
      <c r="D44" s="408">
        <v>0</v>
      </c>
    </row>
    <row r="45" spans="1:4">
      <c r="A45" s="756" t="s">
        <v>225</v>
      </c>
      <c r="B45" s="757"/>
      <c r="C45" s="758">
        <f>SUM(C46:C50)</f>
        <v>0</v>
      </c>
      <c r="D45" s="759">
        <f>SUM(D46:D50)</f>
        <v>0</v>
      </c>
    </row>
    <row r="46" spans="1:4">
      <c r="A46" s="81"/>
      <c r="B46" s="82" t="s">
        <v>226</v>
      </c>
      <c r="C46" s="407">
        <v>0</v>
      </c>
      <c r="D46" s="408">
        <v>0</v>
      </c>
    </row>
    <row r="47" spans="1:4">
      <c r="A47" s="81"/>
      <c r="B47" s="82" t="s">
        <v>227</v>
      </c>
      <c r="C47" s="407">
        <v>0</v>
      </c>
      <c r="D47" s="408">
        <v>0</v>
      </c>
    </row>
    <row r="48" spans="1:4">
      <c r="A48" s="81"/>
      <c r="B48" s="82" t="s">
        <v>228</v>
      </c>
      <c r="C48" s="407">
        <v>0</v>
      </c>
      <c r="D48" s="408">
        <v>0</v>
      </c>
    </row>
    <row r="49" spans="1:5">
      <c r="A49" s="81"/>
      <c r="B49" s="82" t="s">
        <v>229</v>
      </c>
      <c r="C49" s="407">
        <v>0</v>
      </c>
      <c r="D49" s="408">
        <v>0</v>
      </c>
    </row>
    <row r="50" spans="1:5">
      <c r="A50" s="81"/>
      <c r="B50" s="82" t="s">
        <v>230</v>
      </c>
      <c r="C50" s="407">
        <v>0</v>
      </c>
      <c r="D50" s="408">
        <v>0</v>
      </c>
    </row>
    <row r="51" spans="1:5">
      <c r="A51" s="756" t="s">
        <v>231</v>
      </c>
      <c r="B51" s="757"/>
      <c r="C51" s="762">
        <f>SUM(C52:C55)</f>
        <v>25136894.550000001</v>
      </c>
      <c r="D51" s="763">
        <f>SUM(D52:D55)</f>
        <v>6907997.54</v>
      </c>
    </row>
    <row r="52" spans="1:5">
      <c r="A52" s="81"/>
      <c r="B52" s="82" t="s">
        <v>232</v>
      </c>
      <c r="C52" s="929">
        <v>25136894.550000001</v>
      </c>
      <c r="D52" s="930">
        <v>6907997.54</v>
      </c>
    </row>
    <row r="53" spans="1:5">
      <c r="A53" s="81"/>
      <c r="B53" s="82" t="s">
        <v>233</v>
      </c>
      <c r="C53" s="407">
        <v>0</v>
      </c>
      <c r="D53" s="408">
        <v>0</v>
      </c>
    </row>
    <row r="54" spans="1:5">
      <c r="A54" s="81"/>
      <c r="B54" s="82" t="s">
        <v>234</v>
      </c>
      <c r="C54" s="407">
        <v>0</v>
      </c>
      <c r="D54" s="408">
        <v>0</v>
      </c>
    </row>
    <row r="55" spans="1:5">
      <c r="A55" s="81"/>
      <c r="B55" s="82" t="s">
        <v>235</v>
      </c>
      <c r="C55" s="407">
        <v>0</v>
      </c>
      <c r="D55" s="408">
        <v>0</v>
      </c>
    </row>
    <row r="56" spans="1:5">
      <c r="A56" s="756" t="s">
        <v>236</v>
      </c>
      <c r="B56" s="757"/>
      <c r="C56" s="762">
        <f>C57</f>
        <v>0</v>
      </c>
      <c r="D56" s="763">
        <f>D57</f>
        <v>0</v>
      </c>
    </row>
    <row r="57" spans="1:5">
      <c r="A57" s="81"/>
      <c r="B57" s="82" t="s">
        <v>237</v>
      </c>
      <c r="C57" s="407">
        <v>0</v>
      </c>
      <c r="D57" s="408">
        <v>0</v>
      </c>
    </row>
    <row r="58" spans="1:5">
      <c r="A58" s="81"/>
      <c r="B58" s="83"/>
      <c r="C58" s="407"/>
      <c r="D58" s="408"/>
    </row>
    <row r="59" spans="1:5">
      <c r="A59" s="756" t="s">
        <v>238</v>
      </c>
      <c r="B59" s="757"/>
      <c r="C59" s="762">
        <f>C56+C51+C45+C31+C27+C41</f>
        <v>59445877.640000001</v>
      </c>
      <c r="D59" s="763">
        <f>D56+D51+D45+D31+D27+D41</f>
        <v>41599436.900000006</v>
      </c>
    </row>
    <row r="60" spans="1:5">
      <c r="A60" s="81"/>
      <c r="B60" s="83"/>
      <c r="C60" s="407"/>
      <c r="D60" s="408"/>
    </row>
    <row r="61" spans="1:5" ht="20">
      <c r="A61" s="756" t="s">
        <v>239</v>
      </c>
      <c r="B61" s="757"/>
      <c r="C61" s="762">
        <f>C24-C59</f>
        <v>-29233143.91</v>
      </c>
      <c r="D61" s="763">
        <f>D24-D59</f>
        <v>-10513109.370000005</v>
      </c>
      <c r="E61" s="332" t="str">
        <f>IF((C61-'CPCA-I-01'!F40)&gt;0.9,"ERROR!!!, NO COINCIDEN LOS MONTOS CON LO REPORTADO EN EL FORMATO ETCA-I-01","")</f>
        <v/>
      </c>
    </row>
    <row r="62" spans="1:5" ht="21" thickBot="1">
      <c r="A62" s="84"/>
      <c r="B62" s="85"/>
      <c r="C62" s="85"/>
      <c r="D62" s="328"/>
      <c r="E62" s="332" t="str">
        <f>IF((D61-'CPCA-I-01'!G40)&gt;0.9,"ERROR!!!, NO COINCIDEN LOS MONTOS CON LO REPORTADO EN EL FORMATO ETCA-I-01","")</f>
        <v>ERROR!!!, NO COINCIDEN LOS MONTOS CON LO REPORTADO EN EL FORMATO ETCA-I-01</v>
      </c>
    </row>
    <row r="63" spans="1:5" s="324" customFormat="1" ht="16.5" customHeight="1">
      <c r="A63" s="83"/>
      <c r="B63" s="336" t="s">
        <v>240</v>
      </c>
      <c r="C63" s="83"/>
      <c r="D63" s="373"/>
    </row>
    <row r="64" spans="1:5" s="324" customFormat="1" ht="16.5" customHeight="1">
      <c r="A64" s="83"/>
      <c r="B64" s="83"/>
      <c r="C64" s="83" t="s">
        <v>241</v>
      </c>
      <c r="D64" s="373"/>
    </row>
    <row r="65" spans="1:4" s="324" customFormat="1" ht="16.5" customHeight="1">
      <c r="A65" s="83"/>
      <c r="B65" s="83" t="s">
        <v>241</v>
      </c>
      <c r="C65" s="83" t="s">
        <v>241</v>
      </c>
      <c r="D65" s="373"/>
    </row>
    <row r="66" spans="1:4" s="324" customFormat="1" ht="16.5" customHeight="1">
      <c r="A66" s="83"/>
      <c r="B66" s="83"/>
      <c r="C66" s="83"/>
      <c r="D66" s="373"/>
    </row>
    <row r="67" spans="1:4" s="324" customFormat="1" ht="16.5" customHeight="1">
      <c r="A67" s="323"/>
      <c r="B67" s="37" t="s">
        <v>241</v>
      </c>
      <c r="C67" s="323"/>
      <c r="D67" s="329"/>
    </row>
    <row r="68" spans="1:4">
      <c r="C68" s="74"/>
      <c r="D68" s="330" t="s">
        <v>81</v>
      </c>
    </row>
  </sheetData>
  <sheetProtection formatColumns="0" formatRows="0" insertHyperlinks="0"/>
  <mergeCells count="6">
    <mergeCell ref="A1:D1"/>
    <mergeCell ref="A15:B15"/>
    <mergeCell ref="A5:B5"/>
    <mergeCell ref="A2:D2"/>
    <mergeCell ref="A3:D3"/>
    <mergeCell ref="A4:D4"/>
  </mergeCells>
  <printOptions horizontalCentered="1"/>
  <pageMargins left="0.47244094488188981" right="0.19685039370078741" top="0.39370078740157483" bottom="0.19685039370078741" header="0.31496062992125984" footer="0.19685039370078741"/>
  <pageSetup scale="67" orientation="portrait" r:id="rId1"/>
  <drawing r:id="rId2"/>
  <legacyDrawing r:id="rId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E6"/>
  <sheetViews>
    <sheetView view="pageBreakPreview" zoomScale="125" zoomScaleSheetLayoutView="154" workbookViewId="0">
      <selection activeCell="H6" sqref="H6"/>
    </sheetView>
  </sheetViews>
  <sheetFormatPr baseColWidth="10" defaultRowHeight="15"/>
  <sheetData>
    <row r="1" spans="1:5">
      <c r="A1" s="1367" t="str">
        <f>'[3]CPCA-I-01'!A1:G1</f>
        <v xml:space="preserve">Nombre de la Entidad </v>
      </c>
      <c r="B1" s="1367"/>
      <c r="C1" s="1367"/>
      <c r="D1" s="1367"/>
      <c r="E1" s="1367"/>
    </row>
    <row r="2" spans="1:5">
      <c r="A2" s="652"/>
      <c r="B2" s="652"/>
      <c r="C2" s="652" t="s">
        <v>2332</v>
      </c>
      <c r="D2" s="652"/>
      <c r="E2" s="652"/>
    </row>
    <row r="3" spans="1:5" ht="16">
      <c r="A3" s="1294" t="str">
        <f>'CPCA-I-03'!A3:D3</f>
        <v>Del 01 de Enero al 31 de Diciembre 2024</v>
      </c>
      <c r="B3" s="1294"/>
      <c r="C3" s="1294"/>
      <c r="D3" s="1294"/>
      <c r="E3" s="1294"/>
    </row>
    <row r="4" spans="1:5" ht="16">
      <c r="A4" s="781"/>
      <c r="B4" s="781"/>
      <c r="C4" s="784" t="s">
        <v>1705</v>
      </c>
      <c r="D4" s="38"/>
      <c r="E4" s="781"/>
    </row>
    <row r="6" spans="1:5">
      <c r="A6" t="s">
        <v>2333</v>
      </c>
      <c r="B6" t="s">
        <v>243</v>
      </c>
      <c r="C6" t="s">
        <v>2334</v>
      </c>
      <c r="D6" t="s">
        <v>2335</v>
      </c>
      <c r="E6" t="s">
        <v>2336</v>
      </c>
    </row>
  </sheetData>
  <mergeCells count="2">
    <mergeCell ref="A1:E1"/>
    <mergeCell ref="A3:E3"/>
  </mergeCells>
  <pageMargins left="0.7" right="0.7" top="0.75" bottom="0.75" header="0.3" footer="0.3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rgb="FFFF0000"/>
  </sheetPr>
  <dimension ref="A1:F80"/>
  <sheetViews>
    <sheetView view="pageBreakPreview" topLeftCell="B64" zoomScaleSheetLayoutView="100" workbookViewId="0">
      <selection activeCell="D80" sqref="D80"/>
    </sheetView>
  </sheetViews>
  <sheetFormatPr baseColWidth="10" defaultColWidth="11.33203125" defaultRowHeight="14"/>
  <cols>
    <col min="1" max="1" width="6.6640625" style="3" customWidth="1"/>
    <col min="2" max="2" width="25.6640625" style="3" customWidth="1"/>
    <col min="3" max="3" width="23.6640625" style="3" customWidth="1"/>
    <col min="4" max="4" width="23.33203125" style="3" customWidth="1"/>
    <col min="5" max="5" width="23" style="3" customWidth="1"/>
    <col min="6" max="6" width="168.83203125" style="3" customWidth="1"/>
    <col min="7" max="16384" width="11.33203125" style="3"/>
  </cols>
  <sheetData>
    <row r="1" spans="1:5" ht="16">
      <c r="A1" s="1070" t="str">
        <f>'CPCA-I-01'!A1:G1</f>
        <v>UNIVERSIDAD TECNOLÓGICA DE GUAYMAS</v>
      </c>
      <c r="B1" s="1070"/>
      <c r="C1" s="1070"/>
      <c r="D1" s="1070"/>
      <c r="E1" s="1070"/>
    </row>
    <row r="2" spans="1:5" ht="16">
      <c r="A2" s="1294" t="s">
        <v>891</v>
      </c>
      <c r="B2" s="1294"/>
      <c r="C2" s="1294"/>
      <c r="D2" s="1294"/>
      <c r="E2" s="1294"/>
    </row>
    <row r="3" spans="1:5" ht="16">
      <c r="A3" s="1294" t="str">
        <f>'CPCA-IV-04'!A3:D3</f>
        <v>Al 31 de diciembre del 2024</v>
      </c>
      <c r="B3" s="1294"/>
      <c r="C3" s="1294"/>
      <c r="D3" s="1294"/>
      <c r="E3" s="1294"/>
    </row>
    <row r="4" spans="1:5" ht="16">
      <c r="A4" s="28"/>
      <c r="B4" s="1294" t="s">
        <v>1697</v>
      </c>
      <c r="C4" s="1294"/>
      <c r="D4" s="1294"/>
      <c r="E4" s="36"/>
    </row>
    <row r="5" spans="1:5" ht="16">
      <c r="A5" s="28"/>
      <c r="B5" s="283"/>
      <c r="C5" s="283"/>
      <c r="D5" s="283"/>
      <c r="E5" s="36"/>
    </row>
    <row r="6" spans="1:5" ht="33" customHeight="1">
      <c r="A6" s="1376" t="s">
        <v>892</v>
      </c>
      <c r="B6" s="1377"/>
      <c r="C6" s="1377"/>
      <c r="D6" s="1377"/>
      <c r="E6" s="1378"/>
    </row>
    <row r="7" spans="1:5" ht="32.25" customHeight="1">
      <c r="A7" s="1374" t="s">
        <v>818</v>
      </c>
      <c r="B7" s="1374"/>
      <c r="C7" s="1374"/>
      <c r="D7" s="1374"/>
      <c r="E7" s="1375" t="s">
        <v>890</v>
      </c>
    </row>
    <row r="8" spans="1:5" ht="16">
      <c r="A8" s="721"/>
      <c r="B8" s="720" t="s">
        <v>819</v>
      </c>
      <c r="C8" s="720" t="s">
        <v>820</v>
      </c>
      <c r="D8" s="720" t="s">
        <v>284</v>
      </c>
      <c r="E8" s="1375"/>
    </row>
    <row r="9" spans="1:5" s="23" customFormat="1" ht="31.5" customHeight="1">
      <c r="A9" s="25">
        <v>1</v>
      </c>
      <c r="B9" s="273"/>
      <c r="C9" s="273"/>
      <c r="D9" s="273"/>
      <c r="E9" s="273"/>
    </row>
    <row r="10" spans="1:5" s="23" customFormat="1" ht="31.5" customHeight="1">
      <c r="A10" s="25">
        <v>2</v>
      </c>
      <c r="B10" s="273"/>
      <c r="C10" s="273"/>
      <c r="D10" s="273"/>
      <c r="E10" s="273"/>
    </row>
    <row r="11" spans="1:5" s="23" customFormat="1" ht="31.5" customHeight="1">
      <c r="A11" s="25">
        <v>3</v>
      </c>
      <c r="B11" s="273"/>
      <c r="C11" s="273"/>
      <c r="D11" s="273"/>
      <c r="E11" s="273"/>
    </row>
    <row r="12" spans="1:5" s="23" customFormat="1" ht="31.5" customHeight="1">
      <c r="A12" s="25">
        <v>4</v>
      </c>
      <c r="B12" s="273"/>
      <c r="C12" s="273"/>
      <c r="D12" s="273"/>
      <c r="E12" s="273"/>
    </row>
    <row r="13" spans="1:5" s="23" customFormat="1" ht="31.5" customHeight="1">
      <c r="A13" s="25">
        <v>5</v>
      </c>
      <c r="B13" s="273"/>
      <c r="C13" s="273"/>
      <c r="D13" s="273"/>
      <c r="E13" s="273"/>
    </row>
    <row r="14" spans="1:5" s="23" customFormat="1" ht="31.5" customHeight="1">
      <c r="A14" s="25">
        <v>6</v>
      </c>
      <c r="B14" s="273"/>
      <c r="C14" s="273"/>
      <c r="D14" s="273"/>
      <c r="E14" s="273"/>
    </row>
    <row r="15" spans="1:5" s="23" customFormat="1" ht="31.5" customHeight="1">
      <c r="A15" s="25">
        <v>7</v>
      </c>
      <c r="B15" s="273"/>
      <c r="C15" s="273"/>
      <c r="D15" s="273"/>
      <c r="E15" s="273"/>
    </row>
    <row r="16" spans="1:5" s="23" customFormat="1" ht="31.5" customHeight="1">
      <c r="A16" s="25">
        <v>8</v>
      </c>
      <c r="B16" s="273"/>
      <c r="C16" s="273"/>
      <c r="D16" s="273"/>
      <c r="E16" s="273"/>
    </row>
    <row r="17" spans="1:6" s="23" customFormat="1" ht="31.5" customHeight="1">
      <c r="A17" s="25">
        <v>9</v>
      </c>
      <c r="B17" s="273"/>
      <c r="C17" s="273"/>
      <c r="D17" s="273"/>
      <c r="E17" s="273"/>
    </row>
    <row r="18" spans="1:6" s="23" customFormat="1" ht="31.5" customHeight="1">
      <c r="A18" s="25">
        <v>10</v>
      </c>
      <c r="B18" s="273"/>
      <c r="C18" s="273"/>
      <c r="D18" s="273"/>
      <c r="E18" s="273"/>
    </row>
    <row r="19" spans="1:6" s="23" customFormat="1" ht="31.5" customHeight="1">
      <c r="A19" s="25">
        <v>11</v>
      </c>
      <c r="B19" s="273"/>
      <c r="C19" s="273"/>
      <c r="D19" s="273"/>
      <c r="E19" s="273"/>
    </row>
    <row r="20" spans="1:6" s="23" customFormat="1" ht="31.5" customHeight="1">
      <c r="A20" s="25">
        <v>12</v>
      </c>
      <c r="B20" s="273"/>
      <c r="C20" s="273"/>
      <c r="D20" s="273"/>
      <c r="E20" s="273"/>
    </row>
    <row r="21" spans="1:6" s="23" customFormat="1" ht="31.5" customHeight="1">
      <c r="A21" s="25">
        <v>13</v>
      </c>
      <c r="B21" s="273"/>
      <c r="C21" s="273"/>
      <c r="D21" s="273"/>
      <c r="E21" s="273"/>
    </row>
    <row r="22" spans="1:6" s="23" customFormat="1" ht="31.5" customHeight="1">
      <c r="A22" s="25">
        <v>14</v>
      </c>
      <c r="B22" s="273"/>
      <c r="C22" s="273"/>
      <c r="D22" s="273"/>
      <c r="E22" s="273"/>
    </row>
    <row r="23" spans="1:6" s="23" customFormat="1" ht="31.5" customHeight="1">
      <c r="A23" s="25">
        <v>15</v>
      </c>
      <c r="B23" s="273"/>
      <c r="C23" s="273"/>
      <c r="D23" s="273"/>
      <c r="E23" s="273"/>
    </row>
    <row r="24" spans="1:6" s="23" customFormat="1" ht="31.5" customHeight="1">
      <c r="A24" s="25">
        <v>16</v>
      </c>
      <c r="B24" s="273"/>
      <c r="C24" s="273"/>
      <c r="D24" s="273"/>
      <c r="E24" s="273"/>
    </row>
    <row r="25" spans="1:6" s="23" customFormat="1" ht="31.5" customHeight="1">
      <c r="A25" s="25">
        <v>17</v>
      </c>
      <c r="B25" s="273"/>
      <c r="C25" s="273"/>
      <c r="D25" s="273"/>
      <c r="E25" s="273"/>
    </row>
    <row r="26" spans="1:6" s="23" customFormat="1" ht="31.5" customHeight="1">
      <c r="A26" s="25">
        <v>18</v>
      </c>
      <c r="B26" s="273"/>
      <c r="C26" s="273"/>
      <c r="D26" s="273"/>
      <c r="E26" s="273"/>
    </row>
    <row r="27" spans="1:6" s="23" customFormat="1" ht="31.5" customHeight="1">
      <c r="A27" s="25">
        <v>19</v>
      </c>
      <c r="B27" s="273"/>
      <c r="C27" s="273"/>
      <c r="D27" s="273"/>
      <c r="E27" s="273"/>
    </row>
    <row r="28" spans="1:6" s="23" customFormat="1" ht="31.5" customHeight="1">
      <c r="A28" s="25">
        <v>20</v>
      </c>
      <c r="B28" s="273"/>
      <c r="C28" s="273"/>
      <c r="D28" s="273"/>
      <c r="E28" s="273"/>
    </row>
    <row r="29" spans="1:6" s="23" customFormat="1" ht="18.75" customHeight="1">
      <c r="A29" s="722"/>
      <c r="B29" s="723"/>
      <c r="C29" s="727" t="s">
        <v>735</v>
      </c>
      <c r="D29" s="723">
        <f>SUM(D9:D28)</f>
        <v>0</v>
      </c>
      <c r="E29" s="724"/>
      <c r="F29" s="726" t="str">
        <f>IF(D29='CPCA-I-02'!$B$10,"","VALOR INCORRECTO, DEBE SER IGUAL A LO REPORTADO EN ETCA-I-02 EN LA CUENTA a2) BANCOS/TESORERÍA")</f>
        <v>VALOR INCORRECTO, DEBE SER IGUAL A LO REPORTADO EN ETCA-I-02 EN LA CUENTA a2) BANCOS/TESORERÍA</v>
      </c>
    </row>
    <row r="30" spans="1:6" s="336" customFormat="1" ht="15" customHeight="1">
      <c r="A30" s="11" t="s">
        <v>80</v>
      </c>
    </row>
    <row r="31" spans="1:6">
      <c r="A31" s="11" t="s">
        <v>897</v>
      </c>
    </row>
    <row r="32" spans="1:6" s="336" customFormat="1" ht="13">
      <c r="A32" s="11" t="s">
        <v>896</v>
      </c>
    </row>
    <row r="34" spans="1:6" ht="33" customHeight="1">
      <c r="A34" s="1376" t="s">
        <v>893</v>
      </c>
      <c r="B34" s="1377"/>
      <c r="C34" s="1377"/>
      <c r="D34" s="1377"/>
      <c r="E34" s="1378"/>
    </row>
    <row r="35" spans="1:6" ht="18">
      <c r="A35" s="1374" t="s">
        <v>818</v>
      </c>
      <c r="B35" s="1374"/>
      <c r="C35" s="1374"/>
      <c r="D35" s="1374"/>
      <c r="E35" s="1375" t="s">
        <v>890</v>
      </c>
    </row>
    <row r="36" spans="1:6" ht="16">
      <c r="A36" s="721"/>
      <c r="B36" s="720" t="s">
        <v>819</v>
      </c>
      <c r="C36" s="720" t="s">
        <v>820</v>
      </c>
      <c r="D36" s="720" t="s">
        <v>284</v>
      </c>
      <c r="E36" s="1375"/>
    </row>
    <row r="37" spans="1:6">
      <c r="A37" s="25">
        <v>1</v>
      </c>
      <c r="B37" s="273"/>
      <c r="C37" s="273"/>
      <c r="D37" s="273"/>
      <c r="E37" s="273"/>
    </row>
    <row r="38" spans="1:6">
      <c r="A38" s="25">
        <v>2</v>
      </c>
      <c r="B38" s="273"/>
      <c r="C38" s="273"/>
      <c r="D38" s="273"/>
      <c r="E38" s="273"/>
    </row>
    <row r="39" spans="1:6">
      <c r="A39" s="25">
        <v>3</v>
      </c>
      <c r="B39" s="273"/>
      <c r="C39" s="273"/>
      <c r="D39" s="273"/>
      <c r="E39" s="273"/>
    </row>
    <row r="40" spans="1:6">
      <c r="A40" s="25">
        <v>4</v>
      </c>
      <c r="B40" s="273"/>
      <c r="C40" s="273"/>
      <c r="D40" s="273"/>
      <c r="E40" s="273"/>
    </row>
    <row r="41" spans="1:6">
      <c r="A41" s="25">
        <v>5</v>
      </c>
      <c r="B41" s="273"/>
      <c r="C41" s="273"/>
      <c r="D41" s="273"/>
      <c r="E41" s="273"/>
    </row>
    <row r="42" spans="1:6">
      <c r="A42" s="25">
        <v>6</v>
      </c>
      <c r="B42" s="273"/>
      <c r="C42" s="273"/>
      <c r="D42" s="273"/>
      <c r="E42" s="273"/>
    </row>
    <row r="43" spans="1:6">
      <c r="A43" s="25">
        <v>7</v>
      </c>
      <c r="B43" s="273"/>
      <c r="C43" s="273"/>
      <c r="D43" s="273"/>
      <c r="E43" s="273"/>
    </row>
    <row r="44" spans="1:6">
      <c r="A44" s="25">
        <v>8</v>
      </c>
      <c r="B44" s="273"/>
      <c r="C44" s="273"/>
      <c r="D44" s="273"/>
      <c r="E44" s="273"/>
    </row>
    <row r="45" spans="1:6">
      <c r="A45" s="25">
        <v>9</v>
      </c>
      <c r="B45" s="273"/>
      <c r="C45" s="273"/>
      <c r="D45" s="273"/>
      <c r="E45" s="273"/>
    </row>
    <row r="46" spans="1:6" ht="19">
      <c r="A46" s="722"/>
      <c r="B46" s="723"/>
      <c r="C46" s="727" t="s">
        <v>735</v>
      </c>
      <c r="D46" s="723">
        <f>SUM(D37:D45)</f>
        <v>0</v>
      </c>
      <c r="E46" s="724"/>
      <c r="F46" s="726" t="str">
        <f>IF(D46='CPCA-I-02'!$B$12,"","VALOR INCORRECTO, DEBE SER IGUAL A LO REPORTADO EN ETCA-I-02 EN LA CUENTA a4) INVERSIONES TEMPORALES (HASTA 3 MESES)")</f>
        <v/>
      </c>
    </row>
    <row r="48" spans="1:6" ht="33.75" customHeight="1">
      <c r="A48" s="1376" t="s">
        <v>894</v>
      </c>
      <c r="B48" s="1377"/>
      <c r="C48" s="1377"/>
      <c r="D48" s="1377"/>
      <c r="E48" s="1378"/>
    </row>
    <row r="49" spans="1:6" ht="18" customHeight="1">
      <c r="A49" s="1374" t="s">
        <v>818</v>
      </c>
      <c r="B49" s="1374"/>
      <c r="C49" s="1374"/>
      <c r="D49" s="1374"/>
      <c r="E49" s="1375" t="s">
        <v>890</v>
      </c>
    </row>
    <row r="50" spans="1:6" ht="16">
      <c r="A50" s="721"/>
      <c r="B50" s="720" t="s">
        <v>819</v>
      </c>
      <c r="C50" s="720" t="s">
        <v>820</v>
      </c>
      <c r="D50" s="720" t="s">
        <v>284</v>
      </c>
      <c r="E50" s="1375"/>
    </row>
    <row r="51" spans="1:6">
      <c r="A51" s="25">
        <v>1</v>
      </c>
      <c r="B51" s="273"/>
      <c r="C51" s="273"/>
      <c r="D51" s="273"/>
      <c r="E51" s="273"/>
    </row>
    <row r="52" spans="1:6">
      <c r="A52" s="25">
        <v>2</v>
      </c>
      <c r="B52" s="273"/>
      <c r="C52" s="273"/>
      <c r="D52" s="273"/>
      <c r="E52" s="273"/>
    </row>
    <row r="53" spans="1:6">
      <c r="A53" s="25">
        <v>3</v>
      </c>
      <c r="B53" s="273"/>
      <c r="C53" s="273"/>
      <c r="D53" s="273"/>
      <c r="E53" s="273"/>
    </row>
    <row r="54" spans="1:6">
      <c r="A54" s="25">
        <v>4</v>
      </c>
      <c r="B54" s="273"/>
      <c r="C54" s="273"/>
      <c r="D54" s="273"/>
      <c r="E54" s="273"/>
    </row>
    <row r="55" spans="1:6">
      <c r="A55" s="25">
        <v>5</v>
      </c>
      <c r="B55" s="273"/>
      <c r="C55" s="273"/>
      <c r="D55" s="273"/>
      <c r="E55" s="273"/>
    </row>
    <row r="56" spans="1:6">
      <c r="A56" s="25">
        <v>6</v>
      </c>
      <c r="B56" s="273"/>
      <c r="C56" s="273"/>
      <c r="D56" s="273"/>
      <c r="E56" s="273"/>
    </row>
    <row r="57" spans="1:6">
      <c r="A57" s="25">
        <v>7</v>
      </c>
      <c r="B57" s="273"/>
      <c r="C57" s="273"/>
      <c r="D57" s="273"/>
      <c r="E57" s="273"/>
    </row>
    <row r="58" spans="1:6">
      <c r="A58" s="25">
        <v>8</v>
      </c>
      <c r="B58" s="273"/>
      <c r="C58" s="273"/>
      <c r="D58" s="273"/>
      <c r="E58" s="273"/>
    </row>
    <row r="59" spans="1:6">
      <c r="A59" s="25">
        <v>9</v>
      </c>
      <c r="B59" s="273"/>
      <c r="C59" s="273"/>
      <c r="D59" s="273"/>
      <c r="E59" s="273"/>
    </row>
    <row r="60" spans="1:6" ht="19">
      <c r="A60" s="722"/>
      <c r="B60" s="723"/>
      <c r="C60" s="727" t="s">
        <v>735</v>
      </c>
      <c r="D60" s="723">
        <f>SUM(D51:D59)</f>
        <v>0</v>
      </c>
      <c r="E60" s="724"/>
      <c r="F60" s="726" t="str">
        <f>IF(D60='CPCA-I-02'!$B$17,"","VALOR INCORRECTO, DEBE SER IGUAL A LO REPORTADO EN ETCA-I-02 EN LA CUENTA b1) INVERSIONES FINANCIERAS DE CORTO PLAZO")</f>
        <v/>
      </c>
    </row>
    <row r="62" spans="1:6" ht="33.75" customHeight="1">
      <c r="A62" s="1376" t="s">
        <v>895</v>
      </c>
      <c r="B62" s="1377"/>
      <c r="C62" s="1377"/>
      <c r="D62" s="1377"/>
      <c r="E62" s="1378"/>
    </row>
    <row r="63" spans="1:6" ht="18">
      <c r="A63" s="1374" t="s">
        <v>818</v>
      </c>
      <c r="B63" s="1374"/>
      <c r="C63" s="1374"/>
      <c r="D63" s="1374"/>
      <c r="E63" s="1375" t="s">
        <v>890</v>
      </c>
    </row>
    <row r="64" spans="1:6" ht="16">
      <c r="A64" s="721"/>
      <c r="B64" s="720" t="s">
        <v>819</v>
      </c>
      <c r="C64" s="720" t="s">
        <v>820</v>
      </c>
      <c r="D64" s="720" t="s">
        <v>284</v>
      </c>
      <c r="E64" s="1375"/>
    </row>
    <row r="65" spans="1:6">
      <c r="A65" s="25">
        <v>1</v>
      </c>
      <c r="B65" s="273"/>
      <c r="C65" s="273"/>
      <c r="D65" s="273"/>
      <c r="E65" s="273"/>
    </row>
    <row r="66" spans="1:6">
      <c r="A66" s="25">
        <v>2</v>
      </c>
      <c r="B66" s="273"/>
      <c r="C66" s="273"/>
      <c r="D66" s="273"/>
      <c r="E66" s="273"/>
    </row>
    <row r="67" spans="1:6">
      <c r="A67" s="25">
        <v>3</v>
      </c>
      <c r="B67" s="273"/>
      <c r="C67" s="273"/>
      <c r="D67" s="273"/>
      <c r="E67" s="273"/>
    </row>
    <row r="68" spans="1:6">
      <c r="A68" s="25">
        <v>4</v>
      </c>
      <c r="B68" s="273"/>
      <c r="C68" s="273"/>
      <c r="D68" s="273"/>
      <c r="E68" s="273"/>
    </row>
    <row r="69" spans="1:6">
      <c r="A69" s="25">
        <v>5</v>
      </c>
      <c r="B69" s="273"/>
      <c r="C69" s="273"/>
      <c r="D69" s="273"/>
      <c r="E69" s="273"/>
    </row>
    <row r="70" spans="1:6">
      <c r="A70" s="25">
        <v>6</v>
      </c>
      <c r="B70" s="273"/>
      <c r="C70" s="273"/>
      <c r="D70" s="273"/>
      <c r="E70" s="273"/>
    </row>
    <row r="71" spans="1:6">
      <c r="A71" s="25">
        <v>7</v>
      </c>
      <c r="B71" s="273"/>
      <c r="C71" s="273"/>
      <c r="D71" s="273"/>
      <c r="E71" s="273"/>
    </row>
    <row r="72" spans="1:6">
      <c r="A72" s="25">
        <v>8</v>
      </c>
      <c r="B72" s="273"/>
      <c r="C72" s="273"/>
      <c r="D72" s="273"/>
      <c r="E72" s="273"/>
    </row>
    <row r="73" spans="1:6">
      <c r="A73" s="25">
        <v>9</v>
      </c>
      <c r="B73" s="273"/>
      <c r="C73" s="273"/>
      <c r="D73" s="273"/>
      <c r="E73" s="273"/>
    </row>
    <row r="74" spans="1:6" ht="19">
      <c r="A74" s="722"/>
      <c r="B74" s="723"/>
      <c r="C74" s="727" t="s">
        <v>735</v>
      </c>
      <c r="D74" s="723">
        <f>SUM(D65:D73)</f>
        <v>0</v>
      </c>
      <c r="E74" s="724"/>
      <c r="F74" s="726" t="str">
        <f>IF(D74='CPCA-I-02'!$B$47,"","VALOR INCORRECTO, DEBE SER IGUAL A LO REPORTADO EN ETCA-I-02 EN LA CUENTA a) INVERSIONES FINANCIERAS A LARGO PLAZO")</f>
        <v/>
      </c>
    </row>
    <row r="75" spans="1:6">
      <c r="A75" s="11" t="s">
        <v>80</v>
      </c>
      <c r="B75" s="336"/>
    </row>
    <row r="76" spans="1:6">
      <c r="A76" s="11" t="s">
        <v>897</v>
      </c>
      <c r="B76" s="336"/>
    </row>
    <row r="77" spans="1:6">
      <c r="A77" s="11" t="s">
        <v>896</v>
      </c>
      <c r="B77" s="336"/>
      <c r="C77" s="336"/>
      <c r="D77" s="336"/>
      <c r="E77" s="336"/>
    </row>
    <row r="78" spans="1:6">
      <c r="A78" s="336"/>
      <c r="B78" s="336"/>
      <c r="C78" s="336"/>
      <c r="D78" s="336"/>
      <c r="E78" s="336"/>
    </row>
    <row r="79" spans="1:6" ht="39" customHeight="1">
      <c r="A79" s="725"/>
      <c r="B79" s="725"/>
      <c r="C79" s="725"/>
      <c r="D79" s="725"/>
      <c r="E79" s="725"/>
    </row>
    <row r="80" spans="1:6" ht="15.75" customHeight="1">
      <c r="A80" s="725"/>
      <c r="B80" s="725"/>
      <c r="C80" s="725"/>
      <c r="D80" s="725"/>
      <c r="E80" s="725"/>
    </row>
  </sheetData>
  <mergeCells count="16">
    <mergeCell ref="A1:E1"/>
    <mergeCell ref="A2:E2"/>
    <mergeCell ref="A3:E3"/>
    <mergeCell ref="A7:D7"/>
    <mergeCell ref="E7:E8"/>
    <mergeCell ref="B4:D4"/>
    <mergeCell ref="A35:D35"/>
    <mergeCell ref="A6:E6"/>
    <mergeCell ref="A34:E34"/>
    <mergeCell ref="E35:E36"/>
    <mergeCell ref="A48:E48"/>
    <mergeCell ref="A49:D49"/>
    <mergeCell ref="E49:E50"/>
    <mergeCell ref="A62:E62"/>
    <mergeCell ref="A63:D63"/>
    <mergeCell ref="E63:E64"/>
  </mergeCells>
  <printOptions horizontalCentered="1"/>
  <pageMargins left="0.39370078740157483" right="0.39370078740157483" top="0.74803149606299213" bottom="0.74803149606299213" header="0.31496062992125984" footer="0.31496062992125984"/>
  <pageSetup scale="80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V9"/>
  <sheetViews>
    <sheetView workbookViewId="0">
      <selection activeCell="L20" sqref="L19:L20"/>
    </sheetView>
  </sheetViews>
  <sheetFormatPr baseColWidth="10" defaultRowHeight="15"/>
  <cols>
    <col min="1" max="1" width="13" customWidth="1"/>
    <col min="5" max="5" width="13.6640625" customWidth="1"/>
  </cols>
  <sheetData>
    <row r="1" spans="1:22" ht="24">
      <c r="A1" s="824" t="s">
        <v>1773</v>
      </c>
      <c r="B1" s="1382" t="s">
        <v>1774</v>
      </c>
      <c r="C1" s="1383"/>
      <c r="D1" s="1383"/>
      <c r="E1" s="1383"/>
      <c r="F1" s="1383"/>
      <c r="G1" s="1383"/>
      <c r="H1" s="1384"/>
      <c r="I1" s="1385" t="s">
        <v>1775</v>
      </c>
      <c r="J1" s="1386"/>
      <c r="K1" s="1382" t="s">
        <v>1776</v>
      </c>
      <c r="L1" s="1383"/>
      <c r="M1" s="1383"/>
      <c r="N1" s="1383"/>
      <c r="O1" s="1384"/>
      <c r="P1" s="1382" t="s">
        <v>1777</v>
      </c>
      <c r="Q1" s="1383"/>
      <c r="R1" s="1383"/>
      <c r="S1" s="1383"/>
      <c r="T1" s="1383"/>
      <c r="U1" s="1383"/>
      <c r="V1" s="1384"/>
    </row>
    <row r="2" spans="1:22" ht="157" thickBot="1">
      <c r="A2" s="825" t="s">
        <v>1778</v>
      </c>
      <c r="B2" s="826" t="s">
        <v>1779</v>
      </c>
      <c r="C2" s="827" t="s">
        <v>1780</v>
      </c>
      <c r="D2" s="827" t="s">
        <v>1781</v>
      </c>
      <c r="E2" s="828" t="s">
        <v>1782</v>
      </c>
      <c r="F2" s="829" t="s">
        <v>1783</v>
      </c>
      <c r="G2" s="829" t="s">
        <v>1784</v>
      </c>
      <c r="H2" s="829" t="s">
        <v>1785</v>
      </c>
      <c r="I2" s="830" t="s">
        <v>1786</v>
      </c>
      <c r="J2" s="831" t="s">
        <v>1787</v>
      </c>
      <c r="K2" s="832" t="s">
        <v>1788</v>
      </c>
      <c r="L2" s="833" t="s">
        <v>1789</v>
      </c>
      <c r="M2" s="833" t="s">
        <v>1790</v>
      </c>
      <c r="N2" s="833" t="s">
        <v>1791</v>
      </c>
      <c r="O2" s="834" t="s">
        <v>1792</v>
      </c>
      <c r="P2" s="835" t="s">
        <v>1793</v>
      </c>
      <c r="Q2" s="836" t="s">
        <v>1794</v>
      </c>
      <c r="R2" s="836" t="s">
        <v>1795</v>
      </c>
      <c r="S2" s="837" t="s">
        <v>1796</v>
      </c>
      <c r="T2" s="837" t="s">
        <v>1797</v>
      </c>
      <c r="U2" s="837" t="s">
        <v>1798</v>
      </c>
      <c r="V2" s="838" t="s">
        <v>1799</v>
      </c>
    </row>
    <row r="3" spans="1:22" ht="16" thickBot="1">
      <c r="A3" s="839"/>
      <c r="B3" s="839"/>
      <c r="C3" s="839"/>
      <c r="D3" s="839"/>
      <c r="E3" s="839"/>
      <c r="F3" s="839"/>
      <c r="G3" s="839"/>
      <c r="H3" s="839"/>
      <c r="I3" s="839"/>
      <c r="J3" s="839"/>
      <c r="K3" s="839"/>
      <c r="L3" s="839"/>
      <c r="M3" s="840"/>
      <c r="N3" s="840"/>
      <c r="O3" s="840"/>
      <c r="P3" s="840"/>
      <c r="Q3" s="841"/>
      <c r="R3" s="841"/>
      <c r="S3" s="841"/>
      <c r="T3" s="841"/>
      <c r="U3" s="841"/>
      <c r="V3" s="841"/>
    </row>
    <row r="8" spans="1:22" ht="16" thickBot="1"/>
    <row r="9" spans="1:22" ht="42.75" customHeight="1" thickBot="1">
      <c r="B9" s="1379" t="s">
        <v>1772</v>
      </c>
      <c r="C9" s="1380"/>
      <c r="D9" s="1380"/>
      <c r="E9" s="1381"/>
    </row>
  </sheetData>
  <mergeCells count="5">
    <mergeCell ref="B9:E9"/>
    <mergeCell ref="B1:H1"/>
    <mergeCell ref="I1:J1"/>
    <mergeCell ref="K1:O1"/>
    <mergeCell ref="P1:V1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K78"/>
  <sheetViews>
    <sheetView topLeftCell="C76" zoomScale="134" zoomScaleNormal="160" workbookViewId="0">
      <selection activeCell="L91" sqref="L91"/>
    </sheetView>
  </sheetViews>
  <sheetFormatPr baseColWidth="10" defaultRowHeight="15"/>
  <cols>
    <col min="3" max="3" width="11.5"/>
    <col min="5" max="5" width="15.1640625" style="849" customWidth="1"/>
  </cols>
  <sheetData>
    <row r="1" spans="1:11">
      <c r="A1" s="848" t="s">
        <v>1875</v>
      </c>
    </row>
    <row r="2" spans="1:11" ht="16" thickBot="1">
      <c r="A2" s="1393" t="s">
        <v>1876</v>
      </c>
      <c r="B2" s="1393"/>
      <c r="C2" s="1393"/>
      <c r="D2" s="1393"/>
      <c r="E2" s="1393"/>
      <c r="F2" s="1393"/>
      <c r="G2" s="1393"/>
      <c r="H2" s="1393"/>
      <c r="I2" s="1393"/>
      <c r="J2" s="1393"/>
      <c r="K2" s="1393"/>
    </row>
    <row r="3" spans="1:11">
      <c r="A3" s="1394"/>
      <c r="B3" s="1395"/>
      <c r="C3" s="1395"/>
      <c r="D3" s="1395"/>
      <c r="E3" s="1395"/>
      <c r="F3" s="1395"/>
      <c r="G3" s="1395"/>
      <c r="H3" s="1395"/>
      <c r="I3" s="1395"/>
      <c r="J3" s="1395"/>
      <c r="K3" s="1396"/>
    </row>
    <row r="4" spans="1:11">
      <c r="A4" s="1397" t="str">
        <f>'[5]CPCA-I-01'!A1:G1</f>
        <v xml:space="preserve">Nombre de la Entidad </v>
      </c>
      <c r="B4" s="1398"/>
      <c r="C4" s="1398"/>
      <c r="D4" s="1398"/>
      <c r="E4" s="1398"/>
      <c r="F4" s="1398"/>
      <c r="G4" s="1398"/>
      <c r="H4" s="1398"/>
      <c r="I4" s="1398"/>
      <c r="J4" s="1398"/>
      <c r="K4" s="1399"/>
    </row>
    <row r="5" spans="1:11">
      <c r="A5" s="1397" t="s">
        <v>1856</v>
      </c>
      <c r="B5" s="1398"/>
      <c r="C5" s="1398"/>
      <c r="D5" s="1398"/>
      <c r="E5" s="1398"/>
      <c r="F5" s="1398"/>
      <c r="G5" s="1398"/>
      <c r="H5" s="1398"/>
      <c r="I5" s="1398"/>
      <c r="J5" s="1398"/>
      <c r="K5" s="1399"/>
    </row>
    <row r="6" spans="1:11">
      <c r="A6" s="1397" t="str">
        <f>'CPCA-I-03'!A3:D3</f>
        <v>Del 01 de Enero al 31 de Diciembre 2024</v>
      </c>
      <c r="B6" s="1398"/>
      <c r="C6" s="1398"/>
      <c r="D6" s="1398"/>
      <c r="E6" s="1398"/>
      <c r="F6" s="1398"/>
      <c r="G6" s="1398"/>
      <c r="H6" s="1398"/>
      <c r="I6" s="1398"/>
      <c r="J6" s="1398"/>
      <c r="K6" s="1399"/>
    </row>
    <row r="7" spans="1:11" ht="16" thickBot="1">
      <c r="A7" s="1400"/>
      <c r="B7" s="1401"/>
      <c r="C7" s="1401"/>
      <c r="D7" s="1401"/>
      <c r="E7" s="1401"/>
      <c r="F7" s="1401"/>
      <c r="G7" s="1401"/>
      <c r="H7" s="1401"/>
      <c r="I7" s="1401"/>
      <c r="J7" s="1401"/>
      <c r="K7" s="1402"/>
    </row>
    <row r="8" spans="1:11" ht="16" thickBot="1">
      <c r="A8" s="1404" t="s">
        <v>1877</v>
      </c>
      <c r="B8" s="1405"/>
      <c r="C8" s="1406"/>
      <c r="D8" s="1413" t="s">
        <v>1878</v>
      </c>
      <c r="E8" s="1414"/>
      <c r="F8" s="1414"/>
      <c r="G8" s="1415"/>
      <c r="H8" s="1416" t="s">
        <v>1879</v>
      </c>
      <c r="I8" s="1415"/>
      <c r="J8" s="1417" t="s">
        <v>1880</v>
      </c>
      <c r="K8" s="1387" t="s">
        <v>1881</v>
      </c>
    </row>
    <row r="9" spans="1:11" ht="16" thickBot="1">
      <c r="A9" s="1407"/>
      <c r="B9" s="1408"/>
      <c r="C9" s="1409"/>
      <c r="D9" s="1390" t="s">
        <v>1882</v>
      </c>
      <c r="E9" s="1391"/>
      <c r="F9" s="1392" t="s">
        <v>1883</v>
      </c>
      <c r="G9" s="1391"/>
      <c r="H9" s="850"/>
      <c r="I9" s="850"/>
      <c r="J9" s="1418"/>
      <c r="K9" s="1388"/>
    </row>
    <row r="10" spans="1:11" ht="23" thickBot="1">
      <c r="A10" s="1410"/>
      <c r="B10" s="1411"/>
      <c r="C10" s="1412"/>
      <c r="D10" s="851"/>
      <c r="E10" s="852" t="s">
        <v>1884</v>
      </c>
      <c r="F10" s="852"/>
      <c r="G10" s="852" t="s">
        <v>1885</v>
      </c>
      <c r="H10" s="853" t="s">
        <v>1886</v>
      </c>
      <c r="I10" s="854" t="s">
        <v>1887</v>
      </c>
      <c r="J10" s="1419"/>
      <c r="K10" s="1389"/>
    </row>
    <row r="11" spans="1:11" ht="16" thickBot="1">
      <c r="A11" s="1420" t="s">
        <v>1888</v>
      </c>
      <c r="B11" s="1421"/>
      <c r="C11" s="1421"/>
      <c r="D11" s="1421"/>
      <c r="E11" s="1421"/>
      <c r="F11" s="1421"/>
      <c r="G11" s="1421"/>
      <c r="H11" s="855"/>
      <c r="I11" s="855"/>
      <c r="J11" s="855"/>
      <c r="K11" s="856"/>
    </row>
    <row r="12" spans="1:11" ht="16" thickBot="1">
      <c r="A12" s="1422" t="s">
        <v>1889</v>
      </c>
      <c r="B12" s="1423"/>
      <c r="C12" s="1423"/>
      <c r="D12" s="1423"/>
      <c r="E12" s="1423"/>
      <c r="F12" s="1423"/>
      <c r="G12" s="1423"/>
      <c r="H12" s="857"/>
      <c r="I12" s="857"/>
      <c r="J12" s="857"/>
      <c r="K12" s="858"/>
    </row>
    <row r="13" spans="1:11" ht="16.5" customHeight="1" thickBot="1">
      <c r="A13" s="859">
        <v>1</v>
      </c>
      <c r="B13" s="1403" t="s">
        <v>1890</v>
      </c>
      <c r="C13" s="1403"/>
      <c r="D13" s="860"/>
      <c r="E13" s="861"/>
      <c r="F13" s="860"/>
      <c r="G13" s="861"/>
      <c r="H13" s="860"/>
      <c r="I13" s="860"/>
      <c r="J13" s="860"/>
      <c r="K13" s="862"/>
    </row>
    <row r="14" spans="1:11" ht="21" thickBot="1">
      <c r="A14" s="863"/>
      <c r="B14" s="864" t="s">
        <v>1891</v>
      </c>
      <c r="C14" s="865" t="s">
        <v>1892</v>
      </c>
      <c r="D14" s="866"/>
      <c r="E14" s="867" t="s">
        <v>1893</v>
      </c>
      <c r="F14" s="868"/>
      <c r="G14" s="869"/>
      <c r="H14" s="870"/>
      <c r="I14" s="866" t="s">
        <v>1894</v>
      </c>
      <c r="J14" s="868" t="s">
        <v>1895</v>
      </c>
      <c r="K14" s="868"/>
    </row>
    <row r="15" spans="1:11" ht="21" thickBot="1">
      <c r="A15" s="863"/>
      <c r="B15" s="864" t="s">
        <v>1896</v>
      </c>
      <c r="C15" s="865" t="s">
        <v>1897</v>
      </c>
      <c r="D15" s="871"/>
      <c r="E15" s="872" t="s">
        <v>1898</v>
      </c>
      <c r="F15" s="873"/>
      <c r="G15" s="874"/>
      <c r="H15" s="875"/>
      <c r="I15" s="871" t="s">
        <v>1894</v>
      </c>
      <c r="J15" s="873" t="s">
        <v>1895</v>
      </c>
      <c r="K15" s="873"/>
    </row>
    <row r="16" spans="1:11" ht="16" thickBot="1">
      <c r="A16" s="863"/>
      <c r="B16" s="864" t="s">
        <v>1899</v>
      </c>
      <c r="C16" s="865" t="s">
        <v>400</v>
      </c>
      <c r="D16" s="871"/>
      <c r="E16" s="872" t="s">
        <v>1900</v>
      </c>
      <c r="F16" s="873"/>
      <c r="G16" s="874"/>
      <c r="H16" s="875"/>
      <c r="I16" s="871" t="s">
        <v>1894</v>
      </c>
      <c r="J16" s="876" t="s">
        <v>1895</v>
      </c>
      <c r="K16" s="873"/>
    </row>
    <row r="17" spans="1:11" ht="24.75" customHeight="1" thickBot="1">
      <c r="A17" s="859">
        <v>2</v>
      </c>
      <c r="B17" s="1403" t="s">
        <v>1901</v>
      </c>
      <c r="C17" s="1403"/>
      <c r="D17" s="877"/>
      <c r="E17" s="877"/>
      <c r="F17" s="877"/>
      <c r="G17" s="878"/>
      <c r="H17" s="877"/>
      <c r="I17" s="877"/>
      <c r="J17" s="860"/>
      <c r="K17" s="879"/>
    </row>
    <row r="18" spans="1:11" ht="21" thickBot="1">
      <c r="A18" s="863"/>
      <c r="B18" s="864" t="s">
        <v>1891</v>
      </c>
      <c r="C18" s="865" t="s">
        <v>1892</v>
      </c>
      <c r="D18" s="866"/>
      <c r="E18" s="867" t="s">
        <v>1893</v>
      </c>
      <c r="F18" s="868"/>
      <c r="G18" s="869"/>
      <c r="H18" s="870"/>
      <c r="I18" s="866" t="s">
        <v>1894</v>
      </c>
      <c r="J18" s="868" t="s">
        <v>1895</v>
      </c>
      <c r="K18" s="868"/>
    </row>
    <row r="19" spans="1:11" ht="21" thickBot="1">
      <c r="A19" s="863"/>
      <c r="B19" s="864" t="s">
        <v>1896</v>
      </c>
      <c r="C19" s="865" t="s">
        <v>1897</v>
      </c>
      <c r="D19" s="871"/>
      <c r="E19" s="872" t="s">
        <v>1898</v>
      </c>
      <c r="F19" s="873"/>
      <c r="G19" s="874"/>
      <c r="H19" s="875"/>
      <c r="I19" s="871" t="s">
        <v>1894</v>
      </c>
      <c r="J19" s="873" t="s">
        <v>1895</v>
      </c>
      <c r="K19" s="873"/>
    </row>
    <row r="20" spans="1:11" ht="16" thickBot="1">
      <c r="A20" s="863"/>
      <c r="B20" s="864" t="s">
        <v>1899</v>
      </c>
      <c r="C20" s="865" t="s">
        <v>400</v>
      </c>
      <c r="D20" s="871"/>
      <c r="E20" s="872" t="s">
        <v>1900</v>
      </c>
      <c r="F20" s="873"/>
      <c r="G20" s="874"/>
      <c r="H20" s="875"/>
      <c r="I20" s="871" t="s">
        <v>1894</v>
      </c>
      <c r="J20" s="876" t="s">
        <v>1895</v>
      </c>
      <c r="K20" s="873"/>
    </row>
    <row r="21" spans="1:11" ht="16.5" customHeight="1" thickBot="1">
      <c r="A21" s="859">
        <v>3</v>
      </c>
      <c r="B21" s="1403" t="s">
        <v>1902</v>
      </c>
      <c r="C21" s="1403"/>
      <c r="D21" s="877"/>
      <c r="E21" s="877"/>
      <c r="F21" s="877"/>
      <c r="G21" s="878"/>
      <c r="H21" s="877"/>
      <c r="I21" s="877"/>
      <c r="J21" s="860"/>
      <c r="K21" s="879"/>
    </row>
    <row r="22" spans="1:11" ht="23" thickBot="1">
      <c r="A22" s="863"/>
      <c r="B22" s="864" t="s">
        <v>1891</v>
      </c>
      <c r="C22" s="865" t="s">
        <v>1892</v>
      </c>
      <c r="D22" s="866"/>
      <c r="E22" s="867" t="s">
        <v>1903</v>
      </c>
      <c r="F22" s="868"/>
      <c r="G22" s="869"/>
      <c r="H22" s="870"/>
      <c r="I22" s="866" t="s">
        <v>1894</v>
      </c>
      <c r="J22" s="868" t="s">
        <v>1904</v>
      </c>
      <c r="K22" s="868"/>
    </row>
    <row r="23" spans="1:11" ht="23" thickBot="1">
      <c r="A23" s="863"/>
      <c r="B23" s="864" t="s">
        <v>1896</v>
      </c>
      <c r="C23" s="865" t="s">
        <v>1905</v>
      </c>
      <c r="D23" s="871"/>
      <c r="E23" s="872" t="s">
        <v>1906</v>
      </c>
      <c r="F23" s="873"/>
      <c r="G23" s="874"/>
      <c r="H23" s="875"/>
      <c r="I23" s="871" t="s">
        <v>1894</v>
      </c>
      <c r="J23" s="873" t="s">
        <v>1904</v>
      </c>
      <c r="K23" s="873"/>
    </row>
    <row r="24" spans="1:11" ht="23" thickBot="1">
      <c r="A24" s="863"/>
      <c r="B24" s="864" t="s">
        <v>1899</v>
      </c>
      <c r="C24" s="865" t="s">
        <v>400</v>
      </c>
      <c r="D24" s="871"/>
      <c r="E24" s="872" t="s">
        <v>1900</v>
      </c>
      <c r="F24" s="873"/>
      <c r="G24" s="874"/>
      <c r="H24" s="875"/>
      <c r="I24" s="871" t="s">
        <v>1894</v>
      </c>
      <c r="J24" s="876" t="s">
        <v>1904</v>
      </c>
      <c r="K24" s="873"/>
    </row>
    <row r="25" spans="1:11" ht="16.5" customHeight="1" thickBot="1">
      <c r="A25" s="859">
        <v>4</v>
      </c>
      <c r="B25" s="1403" t="s">
        <v>1907</v>
      </c>
      <c r="C25" s="1403"/>
      <c r="D25" s="877"/>
      <c r="E25" s="877"/>
      <c r="F25" s="877"/>
      <c r="G25" s="878"/>
      <c r="H25" s="877"/>
      <c r="I25" s="877"/>
      <c r="J25" s="860"/>
      <c r="K25" s="879"/>
    </row>
    <row r="26" spans="1:11" ht="34" thickBot="1">
      <c r="A26" s="880"/>
      <c r="B26" s="881" t="s">
        <v>1891</v>
      </c>
      <c r="C26" s="882" t="s">
        <v>1908</v>
      </c>
      <c r="D26" s="860"/>
      <c r="E26" s="860"/>
      <c r="F26" s="860"/>
      <c r="G26" s="861"/>
      <c r="H26" s="860"/>
      <c r="I26" s="860"/>
      <c r="J26" s="860"/>
      <c r="K26" s="862"/>
    </row>
    <row r="27" spans="1:11" ht="16" thickBot="1">
      <c r="A27" s="863"/>
      <c r="B27" s="864"/>
      <c r="C27" s="883" t="s">
        <v>1909</v>
      </c>
      <c r="D27" s="866"/>
      <c r="E27" s="867" t="s">
        <v>1910</v>
      </c>
      <c r="F27" s="868"/>
      <c r="G27" s="869"/>
      <c r="H27" s="870"/>
      <c r="I27" s="866" t="s">
        <v>1894</v>
      </c>
      <c r="J27" s="868" t="s">
        <v>1911</v>
      </c>
      <c r="K27" s="868"/>
    </row>
    <row r="28" spans="1:11" ht="16" thickBot="1">
      <c r="A28" s="863"/>
      <c r="B28" s="864"/>
      <c r="C28" s="883" t="s">
        <v>1912</v>
      </c>
      <c r="D28" s="871"/>
      <c r="E28" s="872" t="s">
        <v>1913</v>
      </c>
      <c r="F28" s="873"/>
      <c r="G28" s="874"/>
      <c r="H28" s="875"/>
      <c r="I28" s="871" t="s">
        <v>1894</v>
      </c>
      <c r="J28" s="873" t="s">
        <v>1911</v>
      </c>
      <c r="K28" s="873"/>
    </row>
    <row r="29" spans="1:11" ht="78" thickBot="1">
      <c r="A29" s="884"/>
      <c r="B29" s="864" t="s">
        <v>1896</v>
      </c>
      <c r="C29" s="865" t="s">
        <v>1914</v>
      </c>
      <c r="D29" s="885"/>
      <c r="E29" s="872" t="s">
        <v>1915</v>
      </c>
      <c r="F29" s="886"/>
      <c r="G29" s="874"/>
      <c r="H29" s="875"/>
      <c r="I29" s="871" t="s">
        <v>1894</v>
      </c>
      <c r="J29" s="873" t="s">
        <v>1911</v>
      </c>
      <c r="K29" s="873"/>
    </row>
    <row r="30" spans="1:11" ht="34" thickBot="1">
      <c r="A30" s="884"/>
      <c r="B30" s="864" t="s">
        <v>1899</v>
      </c>
      <c r="C30" s="865" t="s">
        <v>1916</v>
      </c>
      <c r="D30" s="887"/>
      <c r="E30" s="888" t="s">
        <v>1917</v>
      </c>
      <c r="F30" s="879"/>
      <c r="G30" s="889"/>
      <c r="H30" s="890"/>
      <c r="I30" s="891" t="s">
        <v>1894</v>
      </c>
      <c r="J30" s="876" t="s">
        <v>1911</v>
      </c>
      <c r="K30" s="876"/>
    </row>
    <row r="31" spans="1:11" ht="67" thickBot="1">
      <c r="A31" s="884"/>
      <c r="B31" s="864" t="s">
        <v>1918</v>
      </c>
      <c r="C31" s="865" t="s">
        <v>1919</v>
      </c>
      <c r="D31" s="892"/>
      <c r="E31" s="893" t="s">
        <v>1915</v>
      </c>
      <c r="F31" s="862"/>
      <c r="G31" s="894"/>
      <c r="H31" s="895"/>
      <c r="I31" s="896" t="s">
        <v>1894</v>
      </c>
      <c r="J31" s="897" t="s">
        <v>1911</v>
      </c>
      <c r="K31" s="897"/>
    </row>
    <row r="32" spans="1:11" ht="16" thickBot="1">
      <c r="A32" s="898"/>
      <c r="E32"/>
    </row>
    <row r="33" spans="1:11" ht="16.5" customHeight="1" thickBot="1">
      <c r="A33" s="899">
        <v>5</v>
      </c>
      <c r="B33" s="1403" t="s">
        <v>1920</v>
      </c>
      <c r="C33" s="1403"/>
      <c r="D33" s="877"/>
      <c r="E33" s="877"/>
      <c r="F33" s="877"/>
      <c r="G33" s="878"/>
      <c r="H33" s="877"/>
      <c r="I33" s="877"/>
      <c r="J33" s="877"/>
      <c r="K33" s="879"/>
    </row>
    <row r="34" spans="1:11" ht="23" thickBot="1">
      <c r="A34" s="863"/>
      <c r="B34" s="864" t="s">
        <v>1921</v>
      </c>
      <c r="C34" s="865" t="s">
        <v>1922</v>
      </c>
      <c r="D34" s="866"/>
      <c r="E34" s="867" t="s">
        <v>1923</v>
      </c>
      <c r="F34" s="868"/>
      <c r="G34" s="869"/>
      <c r="H34" s="870"/>
      <c r="I34" s="866" t="s">
        <v>1894</v>
      </c>
      <c r="J34" s="868" t="s">
        <v>1924</v>
      </c>
      <c r="K34" s="868"/>
    </row>
    <row r="35" spans="1:11" ht="23" thickBot="1">
      <c r="A35" s="863"/>
      <c r="B35" s="864" t="s">
        <v>1925</v>
      </c>
      <c r="C35" s="865" t="s">
        <v>400</v>
      </c>
      <c r="D35" s="871"/>
      <c r="E35" s="872" t="s">
        <v>1923</v>
      </c>
      <c r="F35" s="873"/>
      <c r="G35" s="874"/>
      <c r="H35" s="875"/>
      <c r="I35" s="871" t="s">
        <v>1894</v>
      </c>
      <c r="J35" s="876" t="s">
        <v>1926</v>
      </c>
      <c r="K35" s="873"/>
    </row>
    <row r="36" spans="1:11" ht="24.75" customHeight="1" thickBot="1">
      <c r="A36" s="859">
        <v>6</v>
      </c>
      <c r="B36" s="1403" t="s">
        <v>1927</v>
      </c>
      <c r="C36" s="1403"/>
      <c r="D36" s="877"/>
      <c r="E36" s="877"/>
      <c r="F36" s="877"/>
      <c r="G36" s="878"/>
      <c r="H36" s="877"/>
      <c r="I36" s="877"/>
      <c r="J36" s="860"/>
      <c r="K36" s="879"/>
    </row>
    <row r="37" spans="1:11" ht="23" thickBot="1">
      <c r="A37" s="863"/>
      <c r="B37" s="864" t="s">
        <v>1921</v>
      </c>
      <c r="C37" s="865" t="s">
        <v>1922</v>
      </c>
      <c r="D37" s="866"/>
      <c r="E37" s="867" t="s">
        <v>1928</v>
      </c>
      <c r="F37" s="868"/>
      <c r="G37" s="869"/>
      <c r="H37" s="870"/>
      <c r="I37" s="866" t="s">
        <v>1894</v>
      </c>
      <c r="J37" s="897" t="s">
        <v>1929</v>
      </c>
      <c r="K37" s="868"/>
    </row>
    <row r="38" spans="1:11" ht="16.5" customHeight="1" thickBot="1">
      <c r="A38" s="859">
        <v>7</v>
      </c>
      <c r="B38" s="1403" t="s">
        <v>1930</v>
      </c>
      <c r="C38" s="1403"/>
      <c r="D38" s="877"/>
      <c r="E38" s="877"/>
      <c r="F38" s="877"/>
      <c r="G38" s="878"/>
      <c r="H38" s="877"/>
      <c r="I38" s="877"/>
      <c r="J38" s="860"/>
      <c r="K38" s="879"/>
    </row>
    <row r="39" spans="1:11" ht="16" thickBot="1">
      <c r="A39" s="863"/>
      <c r="B39" s="864" t="s">
        <v>1921</v>
      </c>
      <c r="C39" s="865" t="s">
        <v>1892</v>
      </c>
      <c r="D39" s="896"/>
      <c r="E39" s="893" t="s">
        <v>1931</v>
      </c>
      <c r="F39" s="897"/>
      <c r="G39" s="894"/>
      <c r="H39" s="870"/>
      <c r="I39" s="896" t="s">
        <v>1894</v>
      </c>
      <c r="J39" s="868" t="s">
        <v>1932</v>
      </c>
      <c r="K39" s="868"/>
    </row>
    <row r="40" spans="1:11" ht="16" thickBot="1">
      <c r="A40" s="863"/>
      <c r="B40" s="864" t="s">
        <v>1925</v>
      </c>
      <c r="C40" s="865" t="s">
        <v>796</v>
      </c>
      <c r="D40" s="866"/>
      <c r="E40" s="867" t="s">
        <v>1910</v>
      </c>
      <c r="F40" s="868"/>
      <c r="G40" s="869"/>
      <c r="H40" s="875"/>
      <c r="I40" s="866" t="s">
        <v>1894</v>
      </c>
      <c r="J40" s="873" t="s">
        <v>1932</v>
      </c>
      <c r="K40" s="873"/>
    </row>
    <row r="41" spans="1:11" ht="16" thickBot="1">
      <c r="A41" s="863"/>
      <c r="B41" s="864" t="s">
        <v>1899</v>
      </c>
      <c r="C41" s="865" t="s">
        <v>400</v>
      </c>
      <c r="D41" s="891"/>
      <c r="E41" s="888" t="s">
        <v>1913</v>
      </c>
      <c r="F41" s="876"/>
      <c r="G41" s="889"/>
      <c r="H41" s="889"/>
      <c r="I41" s="876" t="s">
        <v>1894</v>
      </c>
      <c r="J41" s="876" t="s">
        <v>1932</v>
      </c>
      <c r="K41" s="876"/>
    </row>
    <row r="42" spans="1:11" ht="16" thickBot="1">
      <c r="A42" s="1422" t="s">
        <v>1933</v>
      </c>
      <c r="B42" s="1423"/>
      <c r="C42" s="1423"/>
      <c r="D42" s="1423"/>
      <c r="E42" s="1423"/>
      <c r="F42" s="1423"/>
      <c r="G42" s="1423"/>
      <c r="H42" s="857"/>
      <c r="I42" s="857"/>
      <c r="J42" s="857"/>
      <c r="K42" s="858"/>
    </row>
    <row r="43" spans="1:11" ht="24.75" customHeight="1" thickBot="1">
      <c r="A43" s="859">
        <v>1</v>
      </c>
      <c r="B43" s="1403" t="s">
        <v>1893</v>
      </c>
      <c r="C43" s="1403"/>
      <c r="D43" s="860"/>
      <c r="E43" s="861"/>
      <c r="F43" s="860"/>
      <c r="G43" s="861"/>
      <c r="H43" s="860"/>
      <c r="I43" s="860"/>
      <c r="J43" s="860"/>
      <c r="K43" s="862"/>
    </row>
    <row r="44" spans="1:11" ht="34" thickBot="1">
      <c r="A44" s="884"/>
      <c r="B44" s="900" t="s">
        <v>1891</v>
      </c>
      <c r="C44" s="865" t="s">
        <v>1934</v>
      </c>
      <c r="D44" s="896"/>
      <c r="E44" s="901" t="s">
        <v>1893</v>
      </c>
      <c r="F44" s="897"/>
      <c r="G44" s="894"/>
      <c r="H44" s="902"/>
      <c r="I44" s="903"/>
      <c r="J44" s="868" t="s">
        <v>1935</v>
      </c>
      <c r="K44" s="868"/>
    </row>
    <row r="45" spans="1:11" ht="31" thickBot="1">
      <c r="A45" s="884"/>
      <c r="B45" s="900" t="s">
        <v>1896</v>
      </c>
      <c r="C45" s="865" t="s">
        <v>1936</v>
      </c>
      <c r="D45" s="896"/>
      <c r="E45" s="901" t="s">
        <v>1937</v>
      </c>
      <c r="F45" s="897"/>
      <c r="G45" s="894"/>
      <c r="H45" s="904"/>
      <c r="I45" s="885"/>
      <c r="J45" s="873" t="s">
        <v>1935</v>
      </c>
      <c r="K45" s="873"/>
    </row>
    <row r="46" spans="1:11" ht="45" thickBot="1">
      <c r="A46" s="884"/>
      <c r="B46" s="900" t="s">
        <v>1899</v>
      </c>
      <c r="C46" s="865" t="s">
        <v>1938</v>
      </c>
      <c r="D46" s="896"/>
      <c r="E46" s="901" t="s">
        <v>1893</v>
      </c>
      <c r="F46" s="897"/>
      <c r="G46" s="894"/>
      <c r="H46" s="904"/>
      <c r="I46" s="885"/>
      <c r="J46" s="873" t="s">
        <v>1935</v>
      </c>
      <c r="K46" s="873"/>
    </row>
    <row r="47" spans="1:11" ht="45" thickBot="1">
      <c r="A47" s="884"/>
      <c r="B47" s="900" t="s">
        <v>1918</v>
      </c>
      <c r="C47" s="865" t="s">
        <v>1939</v>
      </c>
      <c r="D47" s="896"/>
      <c r="E47" s="901" t="s">
        <v>1940</v>
      </c>
      <c r="F47" s="897"/>
      <c r="G47" s="894"/>
      <c r="H47" s="904"/>
      <c r="I47" s="885"/>
      <c r="J47" s="873" t="s">
        <v>1935</v>
      </c>
      <c r="K47" s="873"/>
    </row>
    <row r="48" spans="1:11" ht="34" thickBot="1">
      <c r="A48" s="884"/>
      <c r="B48" s="900" t="s">
        <v>1941</v>
      </c>
      <c r="C48" s="865" t="s">
        <v>1942</v>
      </c>
      <c r="D48" s="896"/>
      <c r="E48" s="901" t="s">
        <v>1943</v>
      </c>
      <c r="F48" s="897"/>
      <c r="G48" s="894"/>
      <c r="H48" s="904"/>
      <c r="I48" s="885"/>
      <c r="J48" s="876" t="s">
        <v>1935</v>
      </c>
      <c r="K48" s="873"/>
    </row>
    <row r="49" spans="1:11" ht="24.75" customHeight="1" thickBot="1">
      <c r="A49" s="859">
        <v>2</v>
      </c>
      <c r="B49" s="1403" t="s">
        <v>1944</v>
      </c>
      <c r="C49" s="1403"/>
      <c r="D49" s="860"/>
      <c r="E49" s="905"/>
      <c r="F49" s="860"/>
      <c r="G49" s="861"/>
      <c r="H49" s="877"/>
      <c r="I49" s="877"/>
      <c r="J49" s="860"/>
      <c r="K49" s="879"/>
    </row>
    <row r="50" spans="1:11" ht="56" thickBot="1">
      <c r="A50" s="884"/>
      <c r="B50" s="900" t="s">
        <v>1891</v>
      </c>
      <c r="C50" s="865" t="s">
        <v>1945</v>
      </c>
      <c r="D50" s="896"/>
      <c r="E50" s="901" t="s">
        <v>1946</v>
      </c>
      <c r="F50" s="897"/>
      <c r="G50" s="894"/>
      <c r="H50" s="902"/>
      <c r="I50" s="903"/>
      <c r="J50" s="868" t="s">
        <v>1895</v>
      </c>
      <c r="K50" s="868"/>
    </row>
    <row r="51" spans="1:11" ht="56" thickBot="1">
      <c r="A51" s="884"/>
      <c r="B51" s="900" t="s">
        <v>1896</v>
      </c>
      <c r="C51" s="865" t="s">
        <v>1947</v>
      </c>
      <c r="D51" s="896"/>
      <c r="E51" s="901" t="s">
        <v>1946</v>
      </c>
      <c r="F51" s="897"/>
      <c r="G51" s="894"/>
      <c r="H51" s="904"/>
      <c r="I51" s="885"/>
      <c r="J51" s="873" t="s">
        <v>1895</v>
      </c>
      <c r="K51" s="873"/>
    </row>
    <row r="52" spans="1:11" ht="67" thickBot="1">
      <c r="A52" s="884"/>
      <c r="B52" s="900" t="s">
        <v>1899</v>
      </c>
      <c r="C52" s="865" t="s">
        <v>1948</v>
      </c>
      <c r="D52" s="896"/>
      <c r="E52" s="901" t="s">
        <v>1946</v>
      </c>
      <c r="F52" s="897"/>
      <c r="G52" s="894"/>
      <c r="H52" s="877"/>
      <c r="I52" s="887"/>
      <c r="J52" s="876" t="s">
        <v>1895</v>
      </c>
      <c r="K52" s="876"/>
    </row>
    <row r="53" spans="1:11" ht="78" thickBot="1">
      <c r="A53" s="884"/>
      <c r="B53" s="900" t="s">
        <v>1918</v>
      </c>
      <c r="C53" s="865" t="s">
        <v>1949</v>
      </c>
      <c r="D53" s="896"/>
      <c r="E53" s="901" t="s">
        <v>1950</v>
      </c>
      <c r="F53" s="897"/>
      <c r="G53" s="894"/>
      <c r="H53" s="860"/>
      <c r="I53" s="892"/>
      <c r="J53" s="897" t="s">
        <v>1895</v>
      </c>
      <c r="K53" s="897"/>
    </row>
    <row r="54" spans="1:11" ht="16" thickBot="1">
      <c r="A54" s="898"/>
      <c r="E54"/>
    </row>
    <row r="55" spans="1:11" ht="16" thickBot="1">
      <c r="A55" s="899">
        <v>3</v>
      </c>
      <c r="B55" s="1403" t="s">
        <v>210</v>
      </c>
      <c r="C55" s="1403"/>
      <c r="D55" s="877"/>
      <c r="E55" s="906"/>
      <c r="F55" s="877"/>
      <c r="G55" s="878"/>
      <c r="H55" s="877"/>
      <c r="I55" s="877"/>
      <c r="J55" s="877"/>
      <c r="K55" s="879"/>
    </row>
    <row r="56" spans="1:11" ht="23" thickBot="1">
      <c r="A56" s="884"/>
      <c r="B56" s="900" t="s">
        <v>1921</v>
      </c>
      <c r="C56" s="865" t="s">
        <v>1951</v>
      </c>
      <c r="D56" s="896"/>
      <c r="E56" s="901" t="s">
        <v>1952</v>
      </c>
      <c r="F56" s="897"/>
      <c r="G56" s="894"/>
      <c r="H56" s="902"/>
      <c r="I56" s="903"/>
      <c r="J56" s="868" t="s">
        <v>1924</v>
      </c>
      <c r="K56" s="868"/>
    </row>
    <row r="57" spans="1:11" ht="56" thickBot="1">
      <c r="A57" s="884"/>
      <c r="B57" s="900" t="s">
        <v>1925</v>
      </c>
      <c r="C57" s="865" t="s">
        <v>1953</v>
      </c>
      <c r="D57" s="896"/>
      <c r="E57" s="901" t="s">
        <v>1952</v>
      </c>
      <c r="F57" s="897"/>
      <c r="G57" s="894"/>
      <c r="H57" s="877"/>
      <c r="I57" s="887"/>
      <c r="J57" s="876" t="s">
        <v>1924</v>
      </c>
      <c r="K57" s="876"/>
    </row>
    <row r="58" spans="1:11" ht="16" thickBot="1">
      <c r="A58" s="907"/>
      <c r="B58" s="908"/>
      <c r="C58" s="908"/>
      <c r="D58" s="908"/>
      <c r="E58" s="908"/>
      <c r="F58" s="908"/>
      <c r="G58" s="908"/>
      <c r="H58" s="908"/>
      <c r="I58" s="908"/>
      <c r="J58" s="908"/>
      <c r="K58" s="909"/>
    </row>
    <row r="59" spans="1:11" ht="16" thickBot="1">
      <c r="A59" s="1420" t="s">
        <v>1954</v>
      </c>
      <c r="B59" s="1421"/>
      <c r="C59" s="1421"/>
      <c r="D59" s="1421"/>
      <c r="E59" s="1421"/>
      <c r="F59" s="1421"/>
      <c r="G59" s="1421"/>
      <c r="H59" s="910"/>
      <c r="I59" s="910"/>
      <c r="J59" s="910"/>
      <c r="K59" s="911"/>
    </row>
    <row r="60" spans="1:11" ht="16" thickBot="1">
      <c r="A60" s="1422" t="s">
        <v>1889</v>
      </c>
      <c r="B60" s="1423"/>
      <c r="C60" s="1423"/>
      <c r="D60" s="1423"/>
      <c r="E60" s="1423"/>
      <c r="F60" s="1423"/>
      <c r="G60" s="1423"/>
      <c r="H60" s="857"/>
      <c r="I60" s="857"/>
      <c r="J60" s="857"/>
      <c r="K60" s="858"/>
    </row>
    <row r="61" spans="1:11" ht="16.5" customHeight="1" thickBot="1">
      <c r="A61" s="859">
        <v>1</v>
      </c>
      <c r="B61" s="1403" t="s">
        <v>1955</v>
      </c>
      <c r="C61" s="1403"/>
      <c r="D61" s="860"/>
      <c r="E61" s="861"/>
      <c r="F61" s="860"/>
      <c r="G61" s="861"/>
      <c r="H61" s="860"/>
      <c r="I61" s="860"/>
      <c r="J61" s="860"/>
      <c r="K61" s="862"/>
    </row>
    <row r="62" spans="1:11" ht="34" thickBot="1">
      <c r="A62" s="863"/>
      <c r="B62" s="864" t="s">
        <v>1891</v>
      </c>
      <c r="C62" s="865" t="s">
        <v>1956</v>
      </c>
      <c r="D62" s="866"/>
      <c r="E62" s="867" t="s">
        <v>1957</v>
      </c>
      <c r="F62" s="868"/>
      <c r="G62" s="869"/>
      <c r="H62" s="870"/>
      <c r="I62" s="866" t="s">
        <v>1894</v>
      </c>
      <c r="J62" s="868" t="s">
        <v>1958</v>
      </c>
      <c r="K62" s="868"/>
    </row>
    <row r="63" spans="1:11" ht="56" thickBot="1">
      <c r="A63" s="863"/>
      <c r="B63" s="864" t="s">
        <v>1896</v>
      </c>
      <c r="C63" s="865" t="s">
        <v>1959</v>
      </c>
      <c r="D63" s="871"/>
      <c r="E63" s="872" t="s">
        <v>1960</v>
      </c>
      <c r="F63" s="873"/>
      <c r="G63" s="874"/>
      <c r="H63" s="875"/>
      <c r="I63" s="871" t="s">
        <v>1894</v>
      </c>
      <c r="J63" s="873" t="s">
        <v>1958</v>
      </c>
      <c r="K63" s="873"/>
    </row>
    <row r="64" spans="1:11" ht="56" thickBot="1">
      <c r="A64" s="863"/>
      <c r="B64" s="864" t="s">
        <v>1899</v>
      </c>
      <c r="C64" s="865" t="s">
        <v>1961</v>
      </c>
      <c r="D64" s="871"/>
      <c r="E64" s="872" t="s">
        <v>1960</v>
      </c>
      <c r="F64" s="873"/>
      <c r="G64" s="874"/>
      <c r="H64" s="875"/>
      <c r="I64" s="871" t="s">
        <v>1894</v>
      </c>
      <c r="J64" s="873" t="s">
        <v>1958</v>
      </c>
      <c r="K64" s="873"/>
    </row>
    <row r="65" spans="1:11" ht="56" thickBot="1">
      <c r="A65" s="863"/>
      <c r="B65" s="864" t="s">
        <v>1918</v>
      </c>
      <c r="C65" s="865" t="s">
        <v>1962</v>
      </c>
      <c r="D65" s="871"/>
      <c r="E65" s="872" t="s">
        <v>1960</v>
      </c>
      <c r="F65" s="873"/>
      <c r="G65" s="874"/>
      <c r="H65" s="875"/>
      <c r="I65" s="871" t="s">
        <v>1894</v>
      </c>
      <c r="J65" s="873" t="s">
        <v>1958</v>
      </c>
      <c r="K65" s="873"/>
    </row>
    <row r="66" spans="1:11" ht="56" thickBot="1">
      <c r="A66" s="863"/>
      <c r="B66" s="864" t="s">
        <v>1941</v>
      </c>
      <c r="C66" s="865" t="s">
        <v>1963</v>
      </c>
      <c r="D66" s="891"/>
      <c r="E66" s="888"/>
      <c r="F66" s="876"/>
      <c r="G66" s="889"/>
      <c r="H66" s="890"/>
      <c r="I66" s="891" t="s">
        <v>1894</v>
      </c>
      <c r="J66" s="876" t="s">
        <v>1964</v>
      </c>
      <c r="K66" s="876"/>
    </row>
    <row r="67" spans="1:11" ht="95" thickBot="1">
      <c r="A67" s="863"/>
      <c r="B67" s="864" t="s">
        <v>1965</v>
      </c>
      <c r="C67" s="865" t="s">
        <v>1966</v>
      </c>
      <c r="D67" s="896"/>
      <c r="E67" s="893"/>
      <c r="F67" s="897"/>
      <c r="G67" s="894"/>
      <c r="H67" s="895"/>
      <c r="I67" s="896"/>
      <c r="J67" s="897" t="s">
        <v>1958</v>
      </c>
      <c r="K67" s="897"/>
    </row>
    <row r="68" spans="1:11" ht="100" thickBot="1">
      <c r="A68" s="863"/>
      <c r="B68" s="864" t="s">
        <v>1967</v>
      </c>
      <c r="C68" s="865" t="s">
        <v>1968</v>
      </c>
      <c r="D68" s="896"/>
      <c r="E68" s="893"/>
      <c r="F68" s="897"/>
      <c r="G68" s="894"/>
      <c r="H68" s="895"/>
      <c r="I68" s="896"/>
      <c r="J68" s="897" t="s">
        <v>1958</v>
      </c>
      <c r="K68" s="897"/>
    </row>
    <row r="69" spans="1:11" ht="16" thickBot="1">
      <c r="A69" s="1422" t="s">
        <v>1933</v>
      </c>
      <c r="B69" s="1423"/>
      <c r="C69" s="1423"/>
      <c r="D69" s="1423"/>
      <c r="E69" s="1423"/>
      <c r="F69" s="1423"/>
      <c r="G69" s="1423"/>
      <c r="H69" s="857"/>
      <c r="I69" s="857"/>
      <c r="J69" s="857"/>
      <c r="K69" s="858"/>
    </row>
    <row r="70" spans="1:11" ht="33" customHeight="1" thickBot="1">
      <c r="A70" s="863">
        <v>1</v>
      </c>
      <c r="B70" s="1424" t="s">
        <v>1969</v>
      </c>
      <c r="C70" s="1425"/>
      <c r="D70" s="868"/>
      <c r="E70" s="912" t="s">
        <v>1970</v>
      </c>
      <c r="F70" s="868"/>
      <c r="G70" s="869"/>
      <c r="H70" s="902"/>
      <c r="I70" s="903"/>
      <c r="J70" s="868" t="s">
        <v>1971</v>
      </c>
      <c r="K70" s="868"/>
    </row>
    <row r="71" spans="1:11" ht="33" customHeight="1" thickBot="1">
      <c r="A71" s="863">
        <v>2</v>
      </c>
      <c r="B71" s="1424" t="s">
        <v>1972</v>
      </c>
      <c r="C71" s="1425"/>
      <c r="D71" s="873"/>
      <c r="E71" s="913" t="s">
        <v>1970</v>
      </c>
      <c r="F71" s="873"/>
      <c r="G71" s="874"/>
      <c r="H71" s="904"/>
      <c r="I71" s="885"/>
      <c r="J71" s="873" t="s">
        <v>1971</v>
      </c>
      <c r="K71" s="873"/>
    </row>
    <row r="72" spans="1:11" ht="24.75" customHeight="1" thickBot="1">
      <c r="A72" s="863">
        <v>3</v>
      </c>
      <c r="B72" s="1424" t="s">
        <v>1973</v>
      </c>
      <c r="C72" s="1425"/>
      <c r="D72" s="876"/>
      <c r="E72" s="914" t="s">
        <v>1970</v>
      </c>
      <c r="F72" s="876"/>
      <c r="G72" s="889"/>
      <c r="H72" s="877"/>
      <c r="I72" s="887"/>
      <c r="J72" s="876" t="s">
        <v>1974</v>
      </c>
      <c r="K72" s="876"/>
    </row>
    <row r="73" spans="1:11" ht="16" thickBot="1">
      <c r="A73" s="1420" t="s">
        <v>1975</v>
      </c>
      <c r="B73" s="1421"/>
      <c r="C73" s="1421"/>
      <c r="D73" s="1421"/>
      <c r="E73" s="1421"/>
      <c r="F73" s="1421"/>
      <c r="G73" s="1426"/>
      <c r="H73" s="915"/>
      <c r="I73" s="915"/>
      <c r="J73" s="915"/>
      <c r="K73" s="915"/>
    </row>
    <row r="74" spans="1:11" ht="16" thickBot="1">
      <c r="A74" s="1427" t="s">
        <v>1889</v>
      </c>
      <c r="B74" s="1428"/>
      <c r="C74" s="1428"/>
      <c r="D74" s="1428"/>
      <c r="E74" s="1428"/>
      <c r="F74" s="1428"/>
      <c r="G74" s="1428"/>
      <c r="H74" s="1428"/>
      <c r="I74" s="1428"/>
      <c r="J74" s="1428"/>
      <c r="K74" s="1429"/>
    </row>
    <row r="75" spans="1:11" ht="16" thickBot="1">
      <c r="A75" s="859">
        <v>1</v>
      </c>
      <c r="B75" s="1403" t="s">
        <v>1976</v>
      </c>
      <c r="C75" s="1403"/>
      <c r="D75" s="860"/>
      <c r="E75" s="861"/>
      <c r="F75" s="860"/>
      <c r="G75" s="861"/>
      <c r="H75" s="860"/>
      <c r="I75" s="860"/>
      <c r="J75" s="860"/>
      <c r="K75" s="862"/>
    </row>
    <row r="76" spans="1:11" ht="23" thickBot="1">
      <c r="A76" s="863"/>
      <c r="B76" s="864" t="s">
        <v>1891</v>
      </c>
      <c r="C76" s="916" t="s">
        <v>1977</v>
      </c>
      <c r="D76" s="897"/>
      <c r="E76" s="893"/>
      <c r="F76" s="897"/>
      <c r="G76" s="894"/>
      <c r="H76" s="897"/>
      <c r="I76" s="897" t="s">
        <v>1894</v>
      </c>
      <c r="J76" s="897" t="s">
        <v>1978</v>
      </c>
      <c r="K76" s="897"/>
    </row>
    <row r="77" spans="1:11" ht="23" thickBot="1">
      <c r="A77" s="863"/>
      <c r="B77" s="864" t="s">
        <v>1896</v>
      </c>
      <c r="C77" s="916" t="s">
        <v>1979</v>
      </c>
      <c r="D77" s="897"/>
      <c r="E77" s="893"/>
      <c r="F77" s="897"/>
      <c r="G77" s="894"/>
      <c r="H77" s="897"/>
      <c r="I77" s="897" t="s">
        <v>1894</v>
      </c>
      <c r="J77" s="897" t="s">
        <v>1978</v>
      </c>
      <c r="K77" s="897"/>
    </row>
    <row r="78" spans="1:11">
      <c r="E78"/>
      <c r="K78" s="917" t="s">
        <v>1980</v>
      </c>
    </row>
  </sheetData>
  <mergeCells count="36">
    <mergeCell ref="B71:C71"/>
    <mergeCell ref="B72:C72"/>
    <mergeCell ref="A73:G73"/>
    <mergeCell ref="A74:K74"/>
    <mergeCell ref="B75:C75"/>
    <mergeCell ref="B70:C70"/>
    <mergeCell ref="B33:C33"/>
    <mergeCell ref="B36:C36"/>
    <mergeCell ref="B38:C38"/>
    <mergeCell ref="A42:G42"/>
    <mergeCell ref="B43:C43"/>
    <mergeCell ref="B49:C49"/>
    <mergeCell ref="B55:C55"/>
    <mergeCell ref="A59:G59"/>
    <mergeCell ref="A60:G60"/>
    <mergeCell ref="B61:C61"/>
    <mergeCell ref="A69:G69"/>
    <mergeCell ref="B25:C25"/>
    <mergeCell ref="A8:C10"/>
    <mergeCell ref="D8:G8"/>
    <mergeCell ref="H8:I8"/>
    <mergeCell ref="J8:J10"/>
    <mergeCell ref="A11:G11"/>
    <mergeCell ref="A12:G12"/>
    <mergeCell ref="B13:C13"/>
    <mergeCell ref="B17:C17"/>
    <mergeCell ref="B21:C21"/>
    <mergeCell ref="K8:K10"/>
    <mergeCell ref="D9:E9"/>
    <mergeCell ref="F9:G9"/>
    <mergeCell ref="A2:K2"/>
    <mergeCell ref="A3:K3"/>
    <mergeCell ref="A4:K4"/>
    <mergeCell ref="A5:K5"/>
    <mergeCell ref="A6:K6"/>
    <mergeCell ref="A7:K7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U43"/>
  <sheetViews>
    <sheetView topLeftCell="A31" workbookViewId="0">
      <selection activeCell="S56" sqref="S56"/>
    </sheetView>
  </sheetViews>
  <sheetFormatPr baseColWidth="10" defaultRowHeight="15"/>
  <cols>
    <col min="1" max="1" width="18.33203125" style="799" customWidth="1"/>
    <col min="2" max="2" width="4.6640625" style="799" customWidth="1"/>
    <col min="3" max="3" width="3.5" style="799" customWidth="1"/>
    <col min="4" max="4" width="2.6640625" style="799" customWidth="1"/>
    <col min="5" max="5" width="13.6640625" style="799" customWidth="1"/>
    <col min="6" max="6" width="2.6640625" style="799" customWidth="1"/>
    <col min="7" max="7" width="3.5" style="818" customWidth="1"/>
    <col min="8" max="8" width="2.6640625" style="799" customWidth="1"/>
    <col min="9" max="9" width="13.6640625" style="799" customWidth="1"/>
    <col min="10" max="10" width="2.6640625" style="799" customWidth="1"/>
    <col min="11" max="11" width="3.5" style="799" customWidth="1"/>
    <col min="12" max="12" width="2.6640625" style="799" customWidth="1"/>
    <col min="13" max="15" width="13.6640625" style="799" customWidth="1"/>
    <col min="16" max="256" width="11.5" style="799"/>
    <col min="257" max="257" width="18.33203125" style="799" customWidth="1"/>
    <col min="258" max="258" width="4.6640625" style="799" customWidth="1"/>
    <col min="259" max="259" width="3.5" style="799" customWidth="1"/>
    <col min="260" max="260" width="2.6640625" style="799" customWidth="1"/>
    <col min="261" max="261" width="13.6640625" style="799" customWidth="1"/>
    <col min="262" max="262" width="2.6640625" style="799" customWidth="1"/>
    <col min="263" max="263" width="3.5" style="799" customWidth="1"/>
    <col min="264" max="264" width="2.6640625" style="799" customWidth="1"/>
    <col min="265" max="265" width="13.6640625" style="799" customWidth="1"/>
    <col min="266" max="266" width="2.6640625" style="799" customWidth="1"/>
    <col min="267" max="267" width="3.5" style="799" customWidth="1"/>
    <col min="268" max="268" width="2.6640625" style="799" customWidth="1"/>
    <col min="269" max="271" width="13.6640625" style="799" customWidth="1"/>
    <col min="272" max="512" width="11.5" style="799"/>
    <col min="513" max="513" width="18.33203125" style="799" customWidth="1"/>
    <col min="514" max="514" width="4.6640625" style="799" customWidth="1"/>
    <col min="515" max="515" width="3.5" style="799" customWidth="1"/>
    <col min="516" max="516" width="2.6640625" style="799" customWidth="1"/>
    <col min="517" max="517" width="13.6640625" style="799" customWidth="1"/>
    <col min="518" max="518" width="2.6640625" style="799" customWidth="1"/>
    <col min="519" max="519" width="3.5" style="799" customWidth="1"/>
    <col min="520" max="520" width="2.6640625" style="799" customWidth="1"/>
    <col min="521" max="521" width="13.6640625" style="799" customWidth="1"/>
    <col min="522" max="522" width="2.6640625" style="799" customWidth="1"/>
    <col min="523" max="523" width="3.5" style="799" customWidth="1"/>
    <col min="524" max="524" width="2.6640625" style="799" customWidth="1"/>
    <col min="525" max="527" width="13.6640625" style="799" customWidth="1"/>
    <col min="528" max="768" width="11.5" style="799"/>
    <col min="769" max="769" width="18.33203125" style="799" customWidth="1"/>
    <col min="770" max="770" width="4.6640625" style="799" customWidth="1"/>
    <col min="771" max="771" width="3.5" style="799" customWidth="1"/>
    <col min="772" max="772" width="2.6640625" style="799" customWidth="1"/>
    <col min="773" max="773" width="13.6640625" style="799" customWidth="1"/>
    <col min="774" max="774" width="2.6640625" style="799" customWidth="1"/>
    <col min="775" max="775" width="3.5" style="799" customWidth="1"/>
    <col min="776" max="776" width="2.6640625" style="799" customWidth="1"/>
    <col min="777" max="777" width="13.6640625" style="799" customWidth="1"/>
    <col min="778" max="778" width="2.6640625" style="799" customWidth="1"/>
    <col min="779" max="779" width="3.5" style="799" customWidth="1"/>
    <col min="780" max="780" width="2.6640625" style="799" customWidth="1"/>
    <col min="781" max="783" width="13.6640625" style="799" customWidth="1"/>
    <col min="784" max="1024" width="11.5" style="799"/>
    <col min="1025" max="1025" width="18.33203125" style="799" customWidth="1"/>
    <col min="1026" max="1026" width="4.6640625" style="799" customWidth="1"/>
    <col min="1027" max="1027" width="3.5" style="799" customWidth="1"/>
    <col min="1028" max="1028" width="2.6640625" style="799" customWidth="1"/>
    <col min="1029" max="1029" width="13.6640625" style="799" customWidth="1"/>
    <col min="1030" max="1030" width="2.6640625" style="799" customWidth="1"/>
    <col min="1031" max="1031" width="3.5" style="799" customWidth="1"/>
    <col min="1032" max="1032" width="2.6640625" style="799" customWidth="1"/>
    <col min="1033" max="1033" width="13.6640625" style="799" customWidth="1"/>
    <col min="1034" max="1034" width="2.6640625" style="799" customWidth="1"/>
    <col min="1035" max="1035" width="3.5" style="799" customWidth="1"/>
    <col min="1036" max="1036" width="2.6640625" style="799" customWidth="1"/>
    <col min="1037" max="1039" width="13.6640625" style="799" customWidth="1"/>
    <col min="1040" max="1280" width="11.5" style="799"/>
    <col min="1281" max="1281" width="18.33203125" style="799" customWidth="1"/>
    <col min="1282" max="1282" width="4.6640625" style="799" customWidth="1"/>
    <col min="1283" max="1283" width="3.5" style="799" customWidth="1"/>
    <col min="1284" max="1284" width="2.6640625" style="799" customWidth="1"/>
    <col min="1285" max="1285" width="13.6640625" style="799" customWidth="1"/>
    <col min="1286" max="1286" width="2.6640625" style="799" customWidth="1"/>
    <col min="1287" max="1287" width="3.5" style="799" customWidth="1"/>
    <col min="1288" max="1288" width="2.6640625" style="799" customWidth="1"/>
    <col min="1289" max="1289" width="13.6640625" style="799" customWidth="1"/>
    <col min="1290" max="1290" width="2.6640625" style="799" customWidth="1"/>
    <col min="1291" max="1291" width="3.5" style="799" customWidth="1"/>
    <col min="1292" max="1292" width="2.6640625" style="799" customWidth="1"/>
    <col min="1293" max="1295" width="13.6640625" style="799" customWidth="1"/>
    <col min="1296" max="1536" width="11.5" style="799"/>
    <col min="1537" max="1537" width="18.33203125" style="799" customWidth="1"/>
    <col min="1538" max="1538" width="4.6640625" style="799" customWidth="1"/>
    <col min="1539" max="1539" width="3.5" style="799" customWidth="1"/>
    <col min="1540" max="1540" width="2.6640625" style="799" customWidth="1"/>
    <col min="1541" max="1541" width="13.6640625" style="799" customWidth="1"/>
    <col min="1542" max="1542" width="2.6640625" style="799" customWidth="1"/>
    <col min="1543" max="1543" width="3.5" style="799" customWidth="1"/>
    <col min="1544" max="1544" width="2.6640625" style="799" customWidth="1"/>
    <col min="1545" max="1545" width="13.6640625" style="799" customWidth="1"/>
    <col min="1546" max="1546" width="2.6640625" style="799" customWidth="1"/>
    <col min="1547" max="1547" width="3.5" style="799" customWidth="1"/>
    <col min="1548" max="1548" width="2.6640625" style="799" customWidth="1"/>
    <col min="1549" max="1551" width="13.6640625" style="799" customWidth="1"/>
    <col min="1552" max="1792" width="11.5" style="799"/>
    <col min="1793" max="1793" width="18.33203125" style="799" customWidth="1"/>
    <col min="1794" max="1794" width="4.6640625" style="799" customWidth="1"/>
    <col min="1795" max="1795" width="3.5" style="799" customWidth="1"/>
    <col min="1796" max="1796" width="2.6640625" style="799" customWidth="1"/>
    <col min="1797" max="1797" width="13.6640625" style="799" customWidth="1"/>
    <col min="1798" max="1798" width="2.6640625" style="799" customWidth="1"/>
    <col min="1799" max="1799" width="3.5" style="799" customWidth="1"/>
    <col min="1800" max="1800" width="2.6640625" style="799" customWidth="1"/>
    <col min="1801" max="1801" width="13.6640625" style="799" customWidth="1"/>
    <col min="1802" max="1802" width="2.6640625" style="799" customWidth="1"/>
    <col min="1803" max="1803" width="3.5" style="799" customWidth="1"/>
    <col min="1804" max="1804" width="2.6640625" style="799" customWidth="1"/>
    <col min="1805" max="1807" width="13.6640625" style="799" customWidth="1"/>
    <col min="1808" max="2048" width="11.5" style="799"/>
    <col min="2049" max="2049" width="18.33203125" style="799" customWidth="1"/>
    <col min="2050" max="2050" width="4.6640625" style="799" customWidth="1"/>
    <col min="2051" max="2051" width="3.5" style="799" customWidth="1"/>
    <col min="2052" max="2052" width="2.6640625" style="799" customWidth="1"/>
    <col min="2053" max="2053" width="13.6640625" style="799" customWidth="1"/>
    <col min="2054" max="2054" width="2.6640625" style="799" customWidth="1"/>
    <col min="2055" max="2055" width="3.5" style="799" customWidth="1"/>
    <col min="2056" max="2056" width="2.6640625" style="799" customWidth="1"/>
    <col min="2057" max="2057" width="13.6640625" style="799" customWidth="1"/>
    <col min="2058" max="2058" width="2.6640625" style="799" customWidth="1"/>
    <col min="2059" max="2059" width="3.5" style="799" customWidth="1"/>
    <col min="2060" max="2060" width="2.6640625" style="799" customWidth="1"/>
    <col min="2061" max="2063" width="13.6640625" style="799" customWidth="1"/>
    <col min="2064" max="2304" width="11.5" style="799"/>
    <col min="2305" max="2305" width="18.33203125" style="799" customWidth="1"/>
    <col min="2306" max="2306" width="4.6640625" style="799" customWidth="1"/>
    <col min="2307" max="2307" width="3.5" style="799" customWidth="1"/>
    <col min="2308" max="2308" width="2.6640625" style="799" customWidth="1"/>
    <col min="2309" max="2309" width="13.6640625" style="799" customWidth="1"/>
    <col min="2310" max="2310" width="2.6640625" style="799" customWidth="1"/>
    <col min="2311" max="2311" width="3.5" style="799" customWidth="1"/>
    <col min="2312" max="2312" width="2.6640625" style="799" customWidth="1"/>
    <col min="2313" max="2313" width="13.6640625" style="799" customWidth="1"/>
    <col min="2314" max="2314" width="2.6640625" style="799" customWidth="1"/>
    <col min="2315" max="2315" width="3.5" style="799" customWidth="1"/>
    <col min="2316" max="2316" width="2.6640625" style="799" customWidth="1"/>
    <col min="2317" max="2319" width="13.6640625" style="799" customWidth="1"/>
    <col min="2320" max="2560" width="11.5" style="799"/>
    <col min="2561" max="2561" width="18.33203125" style="799" customWidth="1"/>
    <col min="2562" max="2562" width="4.6640625" style="799" customWidth="1"/>
    <col min="2563" max="2563" width="3.5" style="799" customWidth="1"/>
    <col min="2564" max="2564" width="2.6640625" style="799" customWidth="1"/>
    <col min="2565" max="2565" width="13.6640625" style="799" customWidth="1"/>
    <col min="2566" max="2566" width="2.6640625" style="799" customWidth="1"/>
    <col min="2567" max="2567" width="3.5" style="799" customWidth="1"/>
    <col min="2568" max="2568" width="2.6640625" style="799" customWidth="1"/>
    <col min="2569" max="2569" width="13.6640625" style="799" customWidth="1"/>
    <col min="2570" max="2570" width="2.6640625" style="799" customWidth="1"/>
    <col min="2571" max="2571" width="3.5" style="799" customWidth="1"/>
    <col min="2572" max="2572" width="2.6640625" style="799" customWidth="1"/>
    <col min="2573" max="2575" width="13.6640625" style="799" customWidth="1"/>
    <col min="2576" max="2816" width="11.5" style="799"/>
    <col min="2817" max="2817" width="18.33203125" style="799" customWidth="1"/>
    <col min="2818" max="2818" width="4.6640625" style="799" customWidth="1"/>
    <col min="2819" max="2819" width="3.5" style="799" customWidth="1"/>
    <col min="2820" max="2820" width="2.6640625" style="799" customWidth="1"/>
    <col min="2821" max="2821" width="13.6640625" style="799" customWidth="1"/>
    <col min="2822" max="2822" width="2.6640625" style="799" customWidth="1"/>
    <col min="2823" max="2823" width="3.5" style="799" customWidth="1"/>
    <col min="2824" max="2824" width="2.6640625" style="799" customWidth="1"/>
    <col min="2825" max="2825" width="13.6640625" style="799" customWidth="1"/>
    <col min="2826" max="2826" width="2.6640625" style="799" customWidth="1"/>
    <col min="2827" max="2827" width="3.5" style="799" customWidth="1"/>
    <col min="2828" max="2828" width="2.6640625" style="799" customWidth="1"/>
    <col min="2829" max="2831" width="13.6640625" style="799" customWidth="1"/>
    <col min="2832" max="3072" width="11.5" style="799"/>
    <col min="3073" max="3073" width="18.33203125" style="799" customWidth="1"/>
    <col min="3074" max="3074" width="4.6640625" style="799" customWidth="1"/>
    <col min="3075" max="3075" width="3.5" style="799" customWidth="1"/>
    <col min="3076" max="3076" width="2.6640625" style="799" customWidth="1"/>
    <col min="3077" max="3077" width="13.6640625" style="799" customWidth="1"/>
    <col min="3078" max="3078" width="2.6640625" style="799" customWidth="1"/>
    <col min="3079" max="3079" width="3.5" style="799" customWidth="1"/>
    <col min="3080" max="3080" width="2.6640625" style="799" customWidth="1"/>
    <col min="3081" max="3081" width="13.6640625" style="799" customWidth="1"/>
    <col min="3082" max="3082" width="2.6640625" style="799" customWidth="1"/>
    <col min="3083" max="3083" width="3.5" style="799" customWidth="1"/>
    <col min="3084" max="3084" width="2.6640625" style="799" customWidth="1"/>
    <col min="3085" max="3087" width="13.6640625" style="799" customWidth="1"/>
    <col min="3088" max="3328" width="11.5" style="799"/>
    <col min="3329" max="3329" width="18.33203125" style="799" customWidth="1"/>
    <col min="3330" max="3330" width="4.6640625" style="799" customWidth="1"/>
    <col min="3331" max="3331" width="3.5" style="799" customWidth="1"/>
    <col min="3332" max="3332" width="2.6640625" style="799" customWidth="1"/>
    <col min="3333" max="3333" width="13.6640625" style="799" customWidth="1"/>
    <col min="3334" max="3334" width="2.6640625" style="799" customWidth="1"/>
    <col min="3335" max="3335" width="3.5" style="799" customWidth="1"/>
    <col min="3336" max="3336" width="2.6640625" style="799" customWidth="1"/>
    <col min="3337" max="3337" width="13.6640625" style="799" customWidth="1"/>
    <col min="3338" max="3338" width="2.6640625" style="799" customWidth="1"/>
    <col min="3339" max="3339" width="3.5" style="799" customWidth="1"/>
    <col min="3340" max="3340" width="2.6640625" style="799" customWidth="1"/>
    <col min="3341" max="3343" width="13.6640625" style="799" customWidth="1"/>
    <col min="3344" max="3584" width="11.5" style="799"/>
    <col min="3585" max="3585" width="18.33203125" style="799" customWidth="1"/>
    <col min="3586" max="3586" width="4.6640625" style="799" customWidth="1"/>
    <col min="3587" max="3587" width="3.5" style="799" customWidth="1"/>
    <col min="3588" max="3588" width="2.6640625" style="799" customWidth="1"/>
    <col min="3589" max="3589" width="13.6640625" style="799" customWidth="1"/>
    <col min="3590" max="3590" width="2.6640625" style="799" customWidth="1"/>
    <col min="3591" max="3591" width="3.5" style="799" customWidth="1"/>
    <col min="3592" max="3592" width="2.6640625" style="799" customWidth="1"/>
    <col min="3593" max="3593" width="13.6640625" style="799" customWidth="1"/>
    <col min="3594" max="3594" width="2.6640625" style="799" customWidth="1"/>
    <col min="3595" max="3595" width="3.5" style="799" customWidth="1"/>
    <col min="3596" max="3596" width="2.6640625" style="799" customWidth="1"/>
    <col min="3597" max="3599" width="13.6640625" style="799" customWidth="1"/>
    <col min="3600" max="3840" width="11.5" style="799"/>
    <col min="3841" max="3841" width="18.33203125" style="799" customWidth="1"/>
    <col min="3842" max="3842" width="4.6640625" style="799" customWidth="1"/>
    <col min="3843" max="3843" width="3.5" style="799" customWidth="1"/>
    <col min="3844" max="3844" width="2.6640625" style="799" customWidth="1"/>
    <col min="3845" max="3845" width="13.6640625" style="799" customWidth="1"/>
    <col min="3846" max="3846" width="2.6640625" style="799" customWidth="1"/>
    <col min="3847" max="3847" width="3.5" style="799" customWidth="1"/>
    <col min="3848" max="3848" width="2.6640625" style="799" customWidth="1"/>
    <col min="3849" max="3849" width="13.6640625" style="799" customWidth="1"/>
    <col min="3850" max="3850" width="2.6640625" style="799" customWidth="1"/>
    <col min="3851" max="3851" width="3.5" style="799" customWidth="1"/>
    <col min="3852" max="3852" width="2.6640625" style="799" customWidth="1"/>
    <col min="3853" max="3855" width="13.6640625" style="799" customWidth="1"/>
    <col min="3856" max="4096" width="11.5" style="799"/>
    <col min="4097" max="4097" width="18.33203125" style="799" customWidth="1"/>
    <col min="4098" max="4098" width="4.6640625" style="799" customWidth="1"/>
    <col min="4099" max="4099" width="3.5" style="799" customWidth="1"/>
    <col min="4100" max="4100" width="2.6640625" style="799" customWidth="1"/>
    <col min="4101" max="4101" width="13.6640625" style="799" customWidth="1"/>
    <col min="4102" max="4102" width="2.6640625" style="799" customWidth="1"/>
    <col min="4103" max="4103" width="3.5" style="799" customWidth="1"/>
    <col min="4104" max="4104" width="2.6640625" style="799" customWidth="1"/>
    <col min="4105" max="4105" width="13.6640625" style="799" customWidth="1"/>
    <col min="4106" max="4106" width="2.6640625" style="799" customWidth="1"/>
    <col min="4107" max="4107" width="3.5" style="799" customWidth="1"/>
    <col min="4108" max="4108" width="2.6640625" style="799" customWidth="1"/>
    <col min="4109" max="4111" width="13.6640625" style="799" customWidth="1"/>
    <col min="4112" max="4352" width="11.5" style="799"/>
    <col min="4353" max="4353" width="18.33203125" style="799" customWidth="1"/>
    <col min="4354" max="4354" width="4.6640625" style="799" customWidth="1"/>
    <col min="4355" max="4355" width="3.5" style="799" customWidth="1"/>
    <col min="4356" max="4356" width="2.6640625" style="799" customWidth="1"/>
    <col min="4357" max="4357" width="13.6640625" style="799" customWidth="1"/>
    <col min="4358" max="4358" width="2.6640625" style="799" customWidth="1"/>
    <col min="4359" max="4359" width="3.5" style="799" customWidth="1"/>
    <col min="4360" max="4360" width="2.6640625" style="799" customWidth="1"/>
    <col min="4361" max="4361" width="13.6640625" style="799" customWidth="1"/>
    <col min="4362" max="4362" width="2.6640625" style="799" customWidth="1"/>
    <col min="4363" max="4363" width="3.5" style="799" customWidth="1"/>
    <col min="4364" max="4364" width="2.6640625" style="799" customWidth="1"/>
    <col min="4365" max="4367" width="13.6640625" style="799" customWidth="1"/>
    <col min="4368" max="4608" width="11.5" style="799"/>
    <col min="4609" max="4609" width="18.33203125" style="799" customWidth="1"/>
    <col min="4610" max="4610" width="4.6640625" style="799" customWidth="1"/>
    <col min="4611" max="4611" width="3.5" style="799" customWidth="1"/>
    <col min="4612" max="4612" width="2.6640625" style="799" customWidth="1"/>
    <col min="4613" max="4613" width="13.6640625" style="799" customWidth="1"/>
    <col min="4614" max="4614" width="2.6640625" style="799" customWidth="1"/>
    <col min="4615" max="4615" width="3.5" style="799" customWidth="1"/>
    <col min="4616" max="4616" width="2.6640625" style="799" customWidth="1"/>
    <col min="4617" max="4617" width="13.6640625" style="799" customWidth="1"/>
    <col min="4618" max="4618" width="2.6640625" style="799" customWidth="1"/>
    <col min="4619" max="4619" width="3.5" style="799" customWidth="1"/>
    <col min="4620" max="4620" width="2.6640625" style="799" customWidth="1"/>
    <col min="4621" max="4623" width="13.6640625" style="799" customWidth="1"/>
    <col min="4624" max="4864" width="11.5" style="799"/>
    <col min="4865" max="4865" width="18.33203125" style="799" customWidth="1"/>
    <col min="4866" max="4866" width="4.6640625" style="799" customWidth="1"/>
    <col min="4867" max="4867" width="3.5" style="799" customWidth="1"/>
    <col min="4868" max="4868" width="2.6640625" style="799" customWidth="1"/>
    <col min="4869" max="4869" width="13.6640625" style="799" customWidth="1"/>
    <col min="4870" max="4870" width="2.6640625" style="799" customWidth="1"/>
    <col min="4871" max="4871" width="3.5" style="799" customWidth="1"/>
    <col min="4872" max="4872" width="2.6640625" style="799" customWidth="1"/>
    <col min="4873" max="4873" width="13.6640625" style="799" customWidth="1"/>
    <col min="4874" max="4874" width="2.6640625" style="799" customWidth="1"/>
    <col min="4875" max="4875" width="3.5" style="799" customWidth="1"/>
    <col min="4876" max="4876" width="2.6640625" style="799" customWidth="1"/>
    <col min="4877" max="4879" width="13.6640625" style="799" customWidth="1"/>
    <col min="4880" max="5120" width="11.5" style="799"/>
    <col min="5121" max="5121" width="18.33203125" style="799" customWidth="1"/>
    <col min="5122" max="5122" width="4.6640625" style="799" customWidth="1"/>
    <col min="5123" max="5123" width="3.5" style="799" customWidth="1"/>
    <col min="5124" max="5124" width="2.6640625" style="799" customWidth="1"/>
    <col min="5125" max="5125" width="13.6640625" style="799" customWidth="1"/>
    <col min="5126" max="5126" width="2.6640625" style="799" customWidth="1"/>
    <col min="5127" max="5127" width="3.5" style="799" customWidth="1"/>
    <col min="5128" max="5128" width="2.6640625" style="799" customWidth="1"/>
    <col min="5129" max="5129" width="13.6640625" style="799" customWidth="1"/>
    <col min="5130" max="5130" width="2.6640625" style="799" customWidth="1"/>
    <col min="5131" max="5131" width="3.5" style="799" customWidth="1"/>
    <col min="5132" max="5132" width="2.6640625" style="799" customWidth="1"/>
    <col min="5133" max="5135" width="13.6640625" style="799" customWidth="1"/>
    <col min="5136" max="5376" width="11.5" style="799"/>
    <col min="5377" max="5377" width="18.33203125" style="799" customWidth="1"/>
    <col min="5378" max="5378" width="4.6640625" style="799" customWidth="1"/>
    <col min="5379" max="5379" width="3.5" style="799" customWidth="1"/>
    <col min="5380" max="5380" width="2.6640625" style="799" customWidth="1"/>
    <col min="5381" max="5381" width="13.6640625" style="799" customWidth="1"/>
    <col min="5382" max="5382" width="2.6640625" style="799" customWidth="1"/>
    <col min="5383" max="5383" width="3.5" style="799" customWidth="1"/>
    <col min="5384" max="5384" width="2.6640625" style="799" customWidth="1"/>
    <col min="5385" max="5385" width="13.6640625" style="799" customWidth="1"/>
    <col min="5386" max="5386" width="2.6640625" style="799" customWidth="1"/>
    <col min="5387" max="5387" width="3.5" style="799" customWidth="1"/>
    <col min="5388" max="5388" width="2.6640625" style="799" customWidth="1"/>
    <col min="5389" max="5391" width="13.6640625" style="799" customWidth="1"/>
    <col min="5392" max="5632" width="11.5" style="799"/>
    <col min="5633" max="5633" width="18.33203125" style="799" customWidth="1"/>
    <col min="5634" max="5634" width="4.6640625" style="799" customWidth="1"/>
    <col min="5635" max="5635" width="3.5" style="799" customWidth="1"/>
    <col min="5636" max="5636" width="2.6640625" style="799" customWidth="1"/>
    <col min="5637" max="5637" width="13.6640625" style="799" customWidth="1"/>
    <col min="5638" max="5638" width="2.6640625" style="799" customWidth="1"/>
    <col min="5639" max="5639" width="3.5" style="799" customWidth="1"/>
    <col min="5640" max="5640" width="2.6640625" style="799" customWidth="1"/>
    <col min="5641" max="5641" width="13.6640625" style="799" customWidth="1"/>
    <col min="5642" max="5642" width="2.6640625" style="799" customWidth="1"/>
    <col min="5643" max="5643" width="3.5" style="799" customWidth="1"/>
    <col min="5644" max="5644" width="2.6640625" style="799" customWidth="1"/>
    <col min="5645" max="5647" width="13.6640625" style="799" customWidth="1"/>
    <col min="5648" max="5888" width="11.5" style="799"/>
    <col min="5889" max="5889" width="18.33203125" style="799" customWidth="1"/>
    <col min="5890" max="5890" width="4.6640625" style="799" customWidth="1"/>
    <col min="5891" max="5891" width="3.5" style="799" customWidth="1"/>
    <col min="5892" max="5892" width="2.6640625" style="799" customWidth="1"/>
    <col min="5893" max="5893" width="13.6640625" style="799" customWidth="1"/>
    <col min="5894" max="5894" width="2.6640625" style="799" customWidth="1"/>
    <col min="5895" max="5895" width="3.5" style="799" customWidth="1"/>
    <col min="5896" max="5896" width="2.6640625" style="799" customWidth="1"/>
    <col min="5897" max="5897" width="13.6640625" style="799" customWidth="1"/>
    <col min="5898" max="5898" width="2.6640625" style="799" customWidth="1"/>
    <col min="5899" max="5899" width="3.5" style="799" customWidth="1"/>
    <col min="5900" max="5900" width="2.6640625" style="799" customWidth="1"/>
    <col min="5901" max="5903" width="13.6640625" style="799" customWidth="1"/>
    <col min="5904" max="6144" width="11.5" style="799"/>
    <col min="6145" max="6145" width="18.33203125" style="799" customWidth="1"/>
    <col min="6146" max="6146" width="4.6640625" style="799" customWidth="1"/>
    <col min="6147" max="6147" width="3.5" style="799" customWidth="1"/>
    <col min="6148" max="6148" width="2.6640625" style="799" customWidth="1"/>
    <col min="6149" max="6149" width="13.6640625" style="799" customWidth="1"/>
    <col min="6150" max="6150" width="2.6640625" style="799" customWidth="1"/>
    <col min="6151" max="6151" width="3.5" style="799" customWidth="1"/>
    <col min="6152" max="6152" width="2.6640625" style="799" customWidth="1"/>
    <col min="6153" max="6153" width="13.6640625" style="799" customWidth="1"/>
    <col min="6154" max="6154" width="2.6640625" style="799" customWidth="1"/>
    <col min="6155" max="6155" width="3.5" style="799" customWidth="1"/>
    <col min="6156" max="6156" width="2.6640625" style="799" customWidth="1"/>
    <col min="6157" max="6159" width="13.6640625" style="799" customWidth="1"/>
    <col min="6160" max="6400" width="11.5" style="799"/>
    <col min="6401" max="6401" width="18.33203125" style="799" customWidth="1"/>
    <col min="6402" max="6402" width="4.6640625" style="799" customWidth="1"/>
    <col min="6403" max="6403" width="3.5" style="799" customWidth="1"/>
    <col min="6404" max="6404" width="2.6640625" style="799" customWidth="1"/>
    <col min="6405" max="6405" width="13.6640625" style="799" customWidth="1"/>
    <col min="6406" max="6406" width="2.6640625" style="799" customWidth="1"/>
    <col min="6407" max="6407" width="3.5" style="799" customWidth="1"/>
    <col min="6408" max="6408" width="2.6640625" style="799" customWidth="1"/>
    <col min="6409" max="6409" width="13.6640625" style="799" customWidth="1"/>
    <col min="6410" max="6410" width="2.6640625" style="799" customWidth="1"/>
    <col min="6411" max="6411" width="3.5" style="799" customWidth="1"/>
    <col min="6412" max="6412" width="2.6640625" style="799" customWidth="1"/>
    <col min="6413" max="6415" width="13.6640625" style="799" customWidth="1"/>
    <col min="6416" max="6656" width="11.5" style="799"/>
    <col min="6657" max="6657" width="18.33203125" style="799" customWidth="1"/>
    <col min="6658" max="6658" width="4.6640625" style="799" customWidth="1"/>
    <col min="6659" max="6659" width="3.5" style="799" customWidth="1"/>
    <col min="6660" max="6660" width="2.6640625" style="799" customWidth="1"/>
    <col min="6661" max="6661" width="13.6640625" style="799" customWidth="1"/>
    <col min="6662" max="6662" width="2.6640625" style="799" customWidth="1"/>
    <col min="6663" max="6663" width="3.5" style="799" customWidth="1"/>
    <col min="6664" max="6664" width="2.6640625" style="799" customWidth="1"/>
    <col min="6665" max="6665" width="13.6640625" style="799" customWidth="1"/>
    <col min="6666" max="6666" width="2.6640625" style="799" customWidth="1"/>
    <col min="6667" max="6667" width="3.5" style="799" customWidth="1"/>
    <col min="6668" max="6668" width="2.6640625" style="799" customWidth="1"/>
    <col min="6669" max="6671" width="13.6640625" style="799" customWidth="1"/>
    <col min="6672" max="6912" width="11.5" style="799"/>
    <col min="6913" max="6913" width="18.33203125" style="799" customWidth="1"/>
    <col min="6914" max="6914" width="4.6640625" style="799" customWidth="1"/>
    <col min="6915" max="6915" width="3.5" style="799" customWidth="1"/>
    <col min="6916" max="6916" width="2.6640625" style="799" customWidth="1"/>
    <col min="6917" max="6917" width="13.6640625" style="799" customWidth="1"/>
    <col min="6918" max="6918" width="2.6640625" style="799" customWidth="1"/>
    <col min="6919" max="6919" width="3.5" style="799" customWidth="1"/>
    <col min="6920" max="6920" width="2.6640625" style="799" customWidth="1"/>
    <col min="6921" max="6921" width="13.6640625" style="799" customWidth="1"/>
    <col min="6922" max="6922" width="2.6640625" style="799" customWidth="1"/>
    <col min="6923" max="6923" width="3.5" style="799" customWidth="1"/>
    <col min="6924" max="6924" width="2.6640625" style="799" customWidth="1"/>
    <col min="6925" max="6927" width="13.6640625" style="799" customWidth="1"/>
    <col min="6928" max="7168" width="11.5" style="799"/>
    <col min="7169" max="7169" width="18.33203125" style="799" customWidth="1"/>
    <col min="7170" max="7170" width="4.6640625" style="799" customWidth="1"/>
    <col min="7171" max="7171" width="3.5" style="799" customWidth="1"/>
    <col min="7172" max="7172" width="2.6640625" style="799" customWidth="1"/>
    <col min="7173" max="7173" width="13.6640625" style="799" customWidth="1"/>
    <col min="7174" max="7174" width="2.6640625" style="799" customWidth="1"/>
    <col min="7175" max="7175" width="3.5" style="799" customWidth="1"/>
    <col min="7176" max="7176" width="2.6640625" style="799" customWidth="1"/>
    <col min="7177" max="7177" width="13.6640625" style="799" customWidth="1"/>
    <col min="7178" max="7178" width="2.6640625" style="799" customWidth="1"/>
    <col min="7179" max="7179" width="3.5" style="799" customWidth="1"/>
    <col min="7180" max="7180" width="2.6640625" style="799" customWidth="1"/>
    <col min="7181" max="7183" width="13.6640625" style="799" customWidth="1"/>
    <col min="7184" max="7424" width="11.5" style="799"/>
    <col min="7425" max="7425" width="18.33203125" style="799" customWidth="1"/>
    <col min="7426" max="7426" width="4.6640625" style="799" customWidth="1"/>
    <col min="7427" max="7427" width="3.5" style="799" customWidth="1"/>
    <col min="7428" max="7428" width="2.6640625" style="799" customWidth="1"/>
    <col min="7429" max="7429" width="13.6640625" style="799" customWidth="1"/>
    <col min="7430" max="7430" width="2.6640625" style="799" customWidth="1"/>
    <col min="7431" max="7431" width="3.5" style="799" customWidth="1"/>
    <col min="7432" max="7432" width="2.6640625" style="799" customWidth="1"/>
    <col min="7433" max="7433" width="13.6640625" style="799" customWidth="1"/>
    <col min="7434" max="7434" width="2.6640625" style="799" customWidth="1"/>
    <col min="7435" max="7435" width="3.5" style="799" customWidth="1"/>
    <col min="7436" max="7436" width="2.6640625" style="799" customWidth="1"/>
    <col min="7437" max="7439" width="13.6640625" style="799" customWidth="1"/>
    <col min="7440" max="7680" width="11.5" style="799"/>
    <col min="7681" max="7681" width="18.33203125" style="799" customWidth="1"/>
    <col min="7682" max="7682" width="4.6640625" style="799" customWidth="1"/>
    <col min="7683" max="7683" width="3.5" style="799" customWidth="1"/>
    <col min="7684" max="7684" width="2.6640625" style="799" customWidth="1"/>
    <col min="7685" max="7685" width="13.6640625" style="799" customWidth="1"/>
    <col min="7686" max="7686" width="2.6640625" style="799" customWidth="1"/>
    <col min="7687" max="7687" width="3.5" style="799" customWidth="1"/>
    <col min="7688" max="7688" width="2.6640625" style="799" customWidth="1"/>
    <col min="7689" max="7689" width="13.6640625" style="799" customWidth="1"/>
    <col min="7690" max="7690" width="2.6640625" style="799" customWidth="1"/>
    <col min="7691" max="7691" width="3.5" style="799" customWidth="1"/>
    <col min="7692" max="7692" width="2.6640625" style="799" customWidth="1"/>
    <col min="7693" max="7695" width="13.6640625" style="799" customWidth="1"/>
    <col min="7696" max="7936" width="11.5" style="799"/>
    <col min="7937" max="7937" width="18.33203125" style="799" customWidth="1"/>
    <col min="7938" max="7938" width="4.6640625" style="799" customWidth="1"/>
    <col min="7939" max="7939" width="3.5" style="799" customWidth="1"/>
    <col min="7940" max="7940" width="2.6640625" style="799" customWidth="1"/>
    <col min="7941" max="7941" width="13.6640625" style="799" customWidth="1"/>
    <col min="7942" max="7942" width="2.6640625" style="799" customWidth="1"/>
    <col min="7943" max="7943" width="3.5" style="799" customWidth="1"/>
    <col min="7944" max="7944" width="2.6640625" style="799" customWidth="1"/>
    <col min="7945" max="7945" width="13.6640625" style="799" customWidth="1"/>
    <col min="7946" max="7946" width="2.6640625" style="799" customWidth="1"/>
    <col min="7947" max="7947" width="3.5" style="799" customWidth="1"/>
    <col min="7948" max="7948" width="2.6640625" style="799" customWidth="1"/>
    <col min="7949" max="7951" width="13.6640625" style="799" customWidth="1"/>
    <col min="7952" max="8192" width="11.5" style="799"/>
    <col min="8193" max="8193" width="18.33203125" style="799" customWidth="1"/>
    <col min="8194" max="8194" width="4.6640625" style="799" customWidth="1"/>
    <col min="8195" max="8195" width="3.5" style="799" customWidth="1"/>
    <col min="8196" max="8196" width="2.6640625" style="799" customWidth="1"/>
    <col min="8197" max="8197" width="13.6640625" style="799" customWidth="1"/>
    <col min="8198" max="8198" width="2.6640625" style="799" customWidth="1"/>
    <col min="8199" max="8199" width="3.5" style="799" customWidth="1"/>
    <col min="8200" max="8200" width="2.6640625" style="799" customWidth="1"/>
    <col min="8201" max="8201" width="13.6640625" style="799" customWidth="1"/>
    <col min="8202" max="8202" width="2.6640625" style="799" customWidth="1"/>
    <col min="8203" max="8203" width="3.5" style="799" customWidth="1"/>
    <col min="8204" max="8204" width="2.6640625" style="799" customWidth="1"/>
    <col min="8205" max="8207" width="13.6640625" style="799" customWidth="1"/>
    <col min="8208" max="8448" width="11.5" style="799"/>
    <col min="8449" max="8449" width="18.33203125" style="799" customWidth="1"/>
    <col min="8450" max="8450" width="4.6640625" style="799" customWidth="1"/>
    <col min="8451" max="8451" width="3.5" style="799" customWidth="1"/>
    <col min="8452" max="8452" width="2.6640625" style="799" customWidth="1"/>
    <col min="8453" max="8453" width="13.6640625" style="799" customWidth="1"/>
    <col min="8454" max="8454" width="2.6640625" style="799" customWidth="1"/>
    <col min="8455" max="8455" width="3.5" style="799" customWidth="1"/>
    <col min="8456" max="8456" width="2.6640625" style="799" customWidth="1"/>
    <col min="8457" max="8457" width="13.6640625" style="799" customWidth="1"/>
    <col min="8458" max="8458" width="2.6640625" style="799" customWidth="1"/>
    <col min="8459" max="8459" width="3.5" style="799" customWidth="1"/>
    <col min="8460" max="8460" width="2.6640625" style="799" customWidth="1"/>
    <col min="8461" max="8463" width="13.6640625" style="799" customWidth="1"/>
    <col min="8464" max="8704" width="11.5" style="799"/>
    <col min="8705" max="8705" width="18.33203125" style="799" customWidth="1"/>
    <col min="8706" max="8706" width="4.6640625" style="799" customWidth="1"/>
    <col min="8707" max="8707" width="3.5" style="799" customWidth="1"/>
    <col min="8708" max="8708" width="2.6640625" style="799" customWidth="1"/>
    <col min="8709" max="8709" width="13.6640625" style="799" customWidth="1"/>
    <col min="8710" max="8710" width="2.6640625" style="799" customWidth="1"/>
    <col min="8711" max="8711" width="3.5" style="799" customWidth="1"/>
    <col min="8712" max="8712" width="2.6640625" style="799" customWidth="1"/>
    <col min="8713" max="8713" width="13.6640625" style="799" customWidth="1"/>
    <col min="8714" max="8714" width="2.6640625" style="799" customWidth="1"/>
    <col min="8715" max="8715" width="3.5" style="799" customWidth="1"/>
    <col min="8716" max="8716" width="2.6640625" style="799" customWidth="1"/>
    <col min="8717" max="8719" width="13.6640625" style="799" customWidth="1"/>
    <col min="8720" max="8960" width="11.5" style="799"/>
    <col min="8961" max="8961" width="18.33203125" style="799" customWidth="1"/>
    <col min="8962" max="8962" width="4.6640625" style="799" customWidth="1"/>
    <col min="8963" max="8963" width="3.5" style="799" customWidth="1"/>
    <col min="8964" max="8964" width="2.6640625" style="799" customWidth="1"/>
    <col min="8965" max="8965" width="13.6640625" style="799" customWidth="1"/>
    <col min="8966" max="8966" width="2.6640625" style="799" customWidth="1"/>
    <col min="8967" max="8967" width="3.5" style="799" customWidth="1"/>
    <col min="8968" max="8968" width="2.6640625" style="799" customWidth="1"/>
    <col min="8969" max="8969" width="13.6640625" style="799" customWidth="1"/>
    <col min="8970" max="8970" width="2.6640625" style="799" customWidth="1"/>
    <col min="8971" max="8971" width="3.5" style="799" customWidth="1"/>
    <col min="8972" max="8972" width="2.6640625" style="799" customWidth="1"/>
    <col min="8973" max="8975" width="13.6640625" style="799" customWidth="1"/>
    <col min="8976" max="9216" width="11.5" style="799"/>
    <col min="9217" max="9217" width="18.33203125" style="799" customWidth="1"/>
    <col min="9218" max="9218" width="4.6640625" style="799" customWidth="1"/>
    <col min="9219" max="9219" width="3.5" style="799" customWidth="1"/>
    <col min="9220" max="9220" width="2.6640625" style="799" customWidth="1"/>
    <col min="9221" max="9221" width="13.6640625" style="799" customWidth="1"/>
    <col min="9222" max="9222" width="2.6640625" style="799" customWidth="1"/>
    <col min="9223" max="9223" width="3.5" style="799" customWidth="1"/>
    <col min="9224" max="9224" width="2.6640625" style="799" customWidth="1"/>
    <col min="9225" max="9225" width="13.6640625" style="799" customWidth="1"/>
    <col min="9226" max="9226" width="2.6640625" style="799" customWidth="1"/>
    <col min="9227" max="9227" width="3.5" style="799" customWidth="1"/>
    <col min="9228" max="9228" width="2.6640625" style="799" customWidth="1"/>
    <col min="9229" max="9231" width="13.6640625" style="799" customWidth="1"/>
    <col min="9232" max="9472" width="11.5" style="799"/>
    <col min="9473" max="9473" width="18.33203125" style="799" customWidth="1"/>
    <col min="9474" max="9474" width="4.6640625" style="799" customWidth="1"/>
    <col min="9475" max="9475" width="3.5" style="799" customWidth="1"/>
    <col min="9476" max="9476" width="2.6640625" style="799" customWidth="1"/>
    <col min="9477" max="9477" width="13.6640625" style="799" customWidth="1"/>
    <col min="9478" max="9478" width="2.6640625" style="799" customWidth="1"/>
    <col min="9479" max="9479" width="3.5" style="799" customWidth="1"/>
    <col min="9480" max="9480" width="2.6640625" style="799" customWidth="1"/>
    <col min="9481" max="9481" width="13.6640625" style="799" customWidth="1"/>
    <col min="9482" max="9482" width="2.6640625" style="799" customWidth="1"/>
    <col min="9483" max="9483" width="3.5" style="799" customWidth="1"/>
    <col min="9484" max="9484" width="2.6640625" style="799" customWidth="1"/>
    <col min="9485" max="9487" width="13.6640625" style="799" customWidth="1"/>
    <col min="9488" max="9728" width="11.5" style="799"/>
    <col min="9729" max="9729" width="18.33203125" style="799" customWidth="1"/>
    <col min="9730" max="9730" width="4.6640625" style="799" customWidth="1"/>
    <col min="9731" max="9731" width="3.5" style="799" customWidth="1"/>
    <col min="9732" max="9732" width="2.6640625" style="799" customWidth="1"/>
    <col min="9733" max="9733" width="13.6640625" style="799" customWidth="1"/>
    <col min="9734" max="9734" width="2.6640625" style="799" customWidth="1"/>
    <col min="9735" max="9735" width="3.5" style="799" customWidth="1"/>
    <col min="9736" max="9736" width="2.6640625" style="799" customWidth="1"/>
    <col min="9737" max="9737" width="13.6640625" style="799" customWidth="1"/>
    <col min="9738" max="9738" width="2.6640625" style="799" customWidth="1"/>
    <col min="9739" max="9739" width="3.5" style="799" customWidth="1"/>
    <col min="9740" max="9740" width="2.6640625" style="799" customWidth="1"/>
    <col min="9741" max="9743" width="13.6640625" style="799" customWidth="1"/>
    <col min="9744" max="9984" width="11.5" style="799"/>
    <col min="9985" max="9985" width="18.33203125" style="799" customWidth="1"/>
    <col min="9986" max="9986" width="4.6640625" style="799" customWidth="1"/>
    <col min="9987" max="9987" width="3.5" style="799" customWidth="1"/>
    <col min="9988" max="9988" width="2.6640625" style="799" customWidth="1"/>
    <col min="9989" max="9989" width="13.6640625" style="799" customWidth="1"/>
    <col min="9990" max="9990" width="2.6640625" style="799" customWidth="1"/>
    <col min="9991" max="9991" width="3.5" style="799" customWidth="1"/>
    <col min="9992" max="9992" width="2.6640625" style="799" customWidth="1"/>
    <col min="9993" max="9993" width="13.6640625" style="799" customWidth="1"/>
    <col min="9994" max="9994" width="2.6640625" style="799" customWidth="1"/>
    <col min="9995" max="9995" width="3.5" style="799" customWidth="1"/>
    <col min="9996" max="9996" width="2.6640625" style="799" customWidth="1"/>
    <col min="9997" max="9999" width="13.6640625" style="799" customWidth="1"/>
    <col min="10000" max="10240" width="11.5" style="799"/>
    <col min="10241" max="10241" width="18.33203125" style="799" customWidth="1"/>
    <col min="10242" max="10242" width="4.6640625" style="799" customWidth="1"/>
    <col min="10243" max="10243" width="3.5" style="799" customWidth="1"/>
    <col min="10244" max="10244" width="2.6640625" style="799" customWidth="1"/>
    <col min="10245" max="10245" width="13.6640625" style="799" customWidth="1"/>
    <col min="10246" max="10246" width="2.6640625" style="799" customWidth="1"/>
    <col min="10247" max="10247" width="3.5" style="799" customWidth="1"/>
    <col min="10248" max="10248" width="2.6640625" style="799" customWidth="1"/>
    <col min="10249" max="10249" width="13.6640625" style="799" customWidth="1"/>
    <col min="10250" max="10250" width="2.6640625" style="799" customWidth="1"/>
    <col min="10251" max="10251" width="3.5" style="799" customWidth="1"/>
    <col min="10252" max="10252" width="2.6640625" style="799" customWidth="1"/>
    <col min="10253" max="10255" width="13.6640625" style="799" customWidth="1"/>
    <col min="10256" max="10496" width="11.5" style="799"/>
    <col min="10497" max="10497" width="18.33203125" style="799" customWidth="1"/>
    <col min="10498" max="10498" width="4.6640625" style="799" customWidth="1"/>
    <col min="10499" max="10499" width="3.5" style="799" customWidth="1"/>
    <col min="10500" max="10500" width="2.6640625" style="799" customWidth="1"/>
    <col min="10501" max="10501" width="13.6640625" style="799" customWidth="1"/>
    <col min="10502" max="10502" width="2.6640625" style="799" customWidth="1"/>
    <col min="10503" max="10503" width="3.5" style="799" customWidth="1"/>
    <col min="10504" max="10504" width="2.6640625" style="799" customWidth="1"/>
    <col min="10505" max="10505" width="13.6640625" style="799" customWidth="1"/>
    <col min="10506" max="10506" width="2.6640625" style="799" customWidth="1"/>
    <col min="10507" max="10507" width="3.5" style="799" customWidth="1"/>
    <col min="10508" max="10508" width="2.6640625" style="799" customWidth="1"/>
    <col min="10509" max="10511" width="13.6640625" style="799" customWidth="1"/>
    <col min="10512" max="10752" width="11.5" style="799"/>
    <col min="10753" max="10753" width="18.33203125" style="799" customWidth="1"/>
    <col min="10754" max="10754" width="4.6640625" style="799" customWidth="1"/>
    <col min="10755" max="10755" width="3.5" style="799" customWidth="1"/>
    <col min="10756" max="10756" width="2.6640625" style="799" customWidth="1"/>
    <col min="10757" max="10757" width="13.6640625" style="799" customWidth="1"/>
    <col min="10758" max="10758" width="2.6640625" style="799" customWidth="1"/>
    <col min="10759" max="10759" width="3.5" style="799" customWidth="1"/>
    <col min="10760" max="10760" width="2.6640625" style="799" customWidth="1"/>
    <col min="10761" max="10761" width="13.6640625" style="799" customWidth="1"/>
    <col min="10762" max="10762" width="2.6640625" style="799" customWidth="1"/>
    <col min="10763" max="10763" width="3.5" style="799" customWidth="1"/>
    <col min="10764" max="10764" width="2.6640625" style="799" customWidth="1"/>
    <col min="10765" max="10767" width="13.6640625" style="799" customWidth="1"/>
    <col min="10768" max="11008" width="11.5" style="799"/>
    <col min="11009" max="11009" width="18.33203125" style="799" customWidth="1"/>
    <col min="11010" max="11010" width="4.6640625" style="799" customWidth="1"/>
    <col min="11011" max="11011" width="3.5" style="799" customWidth="1"/>
    <col min="11012" max="11012" width="2.6640625" style="799" customWidth="1"/>
    <col min="11013" max="11013" width="13.6640625" style="799" customWidth="1"/>
    <col min="11014" max="11014" width="2.6640625" style="799" customWidth="1"/>
    <col min="11015" max="11015" width="3.5" style="799" customWidth="1"/>
    <col min="11016" max="11016" width="2.6640625" style="799" customWidth="1"/>
    <col min="11017" max="11017" width="13.6640625" style="799" customWidth="1"/>
    <col min="11018" max="11018" width="2.6640625" style="799" customWidth="1"/>
    <col min="11019" max="11019" width="3.5" style="799" customWidth="1"/>
    <col min="11020" max="11020" width="2.6640625" style="799" customWidth="1"/>
    <col min="11021" max="11023" width="13.6640625" style="799" customWidth="1"/>
    <col min="11024" max="11264" width="11.5" style="799"/>
    <col min="11265" max="11265" width="18.33203125" style="799" customWidth="1"/>
    <col min="11266" max="11266" width="4.6640625" style="799" customWidth="1"/>
    <col min="11267" max="11267" width="3.5" style="799" customWidth="1"/>
    <col min="11268" max="11268" width="2.6640625" style="799" customWidth="1"/>
    <col min="11269" max="11269" width="13.6640625" style="799" customWidth="1"/>
    <col min="11270" max="11270" width="2.6640625" style="799" customWidth="1"/>
    <col min="11271" max="11271" width="3.5" style="799" customWidth="1"/>
    <col min="11272" max="11272" width="2.6640625" style="799" customWidth="1"/>
    <col min="11273" max="11273" width="13.6640625" style="799" customWidth="1"/>
    <col min="11274" max="11274" width="2.6640625" style="799" customWidth="1"/>
    <col min="11275" max="11275" width="3.5" style="799" customWidth="1"/>
    <col min="11276" max="11276" width="2.6640625" style="799" customWidth="1"/>
    <col min="11277" max="11279" width="13.6640625" style="799" customWidth="1"/>
    <col min="11280" max="11520" width="11.5" style="799"/>
    <col min="11521" max="11521" width="18.33203125" style="799" customWidth="1"/>
    <col min="11522" max="11522" width="4.6640625" style="799" customWidth="1"/>
    <col min="11523" max="11523" width="3.5" style="799" customWidth="1"/>
    <col min="11524" max="11524" width="2.6640625" style="799" customWidth="1"/>
    <col min="11525" max="11525" width="13.6640625" style="799" customWidth="1"/>
    <col min="11526" max="11526" width="2.6640625" style="799" customWidth="1"/>
    <col min="11527" max="11527" width="3.5" style="799" customWidth="1"/>
    <col min="11528" max="11528" width="2.6640625" style="799" customWidth="1"/>
    <col min="11529" max="11529" width="13.6640625" style="799" customWidth="1"/>
    <col min="11530" max="11530" width="2.6640625" style="799" customWidth="1"/>
    <col min="11531" max="11531" width="3.5" style="799" customWidth="1"/>
    <col min="11532" max="11532" width="2.6640625" style="799" customWidth="1"/>
    <col min="11533" max="11535" width="13.6640625" style="799" customWidth="1"/>
    <col min="11536" max="11776" width="11.5" style="799"/>
    <col min="11777" max="11777" width="18.33203125" style="799" customWidth="1"/>
    <col min="11778" max="11778" width="4.6640625" style="799" customWidth="1"/>
    <col min="11779" max="11779" width="3.5" style="799" customWidth="1"/>
    <col min="11780" max="11780" width="2.6640625" style="799" customWidth="1"/>
    <col min="11781" max="11781" width="13.6640625" style="799" customWidth="1"/>
    <col min="11782" max="11782" width="2.6640625" style="799" customWidth="1"/>
    <col min="11783" max="11783" width="3.5" style="799" customWidth="1"/>
    <col min="11784" max="11784" width="2.6640625" style="799" customWidth="1"/>
    <col min="11785" max="11785" width="13.6640625" style="799" customWidth="1"/>
    <col min="11786" max="11786" width="2.6640625" style="799" customWidth="1"/>
    <col min="11787" max="11787" width="3.5" style="799" customWidth="1"/>
    <col min="11788" max="11788" width="2.6640625" style="799" customWidth="1"/>
    <col min="11789" max="11791" width="13.6640625" style="799" customWidth="1"/>
    <col min="11792" max="12032" width="11.5" style="799"/>
    <col min="12033" max="12033" width="18.33203125" style="799" customWidth="1"/>
    <col min="12034" max="12034" width="4.6640625" style="799" customWidth="1"/>
    <col min="12035" max="12035" width="3.5" style="799" customWidth="1"/>
    <col min="12036" max="12036" width="2.6640625" style="799" customWidth="1"/>
    <col min="12037" max="12037" width="13.6640625" style="799" customWidth="1"/>
    <col min="12038" max="12038" width="2.6640625" style="799" customWidth="1"/>
    <col min="12039" max="12039" width="3.5" style="799" customWidth="1"/>
    <col min="12040" max="12040" width="2.6640625" style="799" customWidth="1"/>
    <col min="12041" max="12041" width="13.6640625" style="799" customWidth="1"/>
    <col min="12042" max="12042" width="2.6640625" style="799" customWidth="1"/>
    <col min="12043" max="12043" width="3.5" style="799" customWidth="1"/>
    <col min="12044" max="12044" width="2.6640625" style="799" customWidth="1"/>
    <col min="12045" max="12047" width="13.6640625" style="799" customWidth="1"/>
    <col min="12048" max="12288" width="11.5" style="799"/>
    <col min="12289" max="12289" width="18.33203125" style="799" customWidth="1"/>
    <col min="12290" max="12290" width="4.6640625" style="799" customWidth="1"/>
    <col min="12291" max="12291" width="3.5" style="799" customWidth="1"/>
    <col min="12292" max="12292" width="2.6640625" style="799" customWidth="1"/>
    <col min="12293" max="12293" width="13.6640625" style="799" customWidth="1"/>
    <col min="12294" max="12294" width="2.6640625" style="799" customWidth="1"/>
    <col min="12295" max="12295" width="3.5" style="799" customWidth="1"/>
    <col min="12296" max="12296" width="2.6640625" style="799" customWidth="1"/>
    <col min="12297" max="12297" width="13.6640625" style="799" customWidth="1"/>
    <col min="12298" max="12298" width="2.6640625" style="799" customWidth="1"/>
    <col min="12299" max="12299" width="3.5" style="799" customWidth="1"/>
    <col min="12300" max="12300" width="2.6640625" style="799" customWidth="1"/>
    <col min="12301" max="12303" width="13.6640625" style="799" customWidth="1"/>
    <col min="12304" max="12544" width="11.5" style="799"/>
    <col min="12545" max="12545" width="18.33203125" style="799" customWidth="1"/>
    <col min="12546" max="12546" width="4.6640625" style="799" customWidth="1"/>
    <col min="12547" max="12547" width="3.5" style="799" customWidth="1"/>
    <col min="12548" max="12548" width="2.6640625" style="799" customWidth="1"/>
    <col min="12549" max="12549" width="13.6640625" style="799" customWidth="1"/>
    <col min="12550" max="12550" width="2.6640625" style="799" customWidth="1"/>
    <col min="12551" max="12551" width="3.5" style="799" customWidth="1"/>
    <col min="12552" max="12552" width="2.6640625" style="799" customWidth="1"/>
    <col min="12553" max="12553" width="13.6640625" style="799" customWidth="1"/>
    <col min="12554" max="12554" width="2.6640625" style="799" customWidth="1"/>
    <col min="12555" max="12555" width="3.5" style="799" customWidth="1"/>
    <col min="12556" max="12556" width="2.6640625" style="799" customWidth="1"/>
    <col min="12557" max="12559" width="13.6640625" style="799" customWidth="1"/>
    <col min="12560" max="12800" width="11.5" style="799"/>
    <col min="12801" max="12801" width="18.33203125" style="799" customWidth="1"/>
    <col min="12802" max="12802" width="4.6640625" style="799" customWidth="1"/>
    <col min="12803" max="12803" width="3.5" style="799" customWidth="1"/>
    <col min="12804" max="12804" width="2.6640625" style="799" customWidth="1"/>
    <col min="12805" max="12805" width="13.6640625" style="799" customWidth="1"/>
    <col min="12806" max="12806" width="2.6640625" style="799" customWidth="1"/>
    <col min="12807" max="12807" width="3.5" style="799" customWidth="1"/>
    <col min="12808" max="12808" width="2.6640625" style="799" customWidth="1"/>
    <col min="12809" max="12809" width="13.6640625" style="799" customWidth="1"/>
    <col min="12810" max="12810" width="2.6640625" style="799" customWidth="1"/>
    <col min="12811" max="12811" width="3.5" style="799" customWidth="1"/>
    <col min="12812" max="12812" width="2.6640625" style="799" customWidth="1"/>
    <col min="12813" max="12815" width="13.6640625" style="799" customWidth="1"/>
    <col min="12816" max="13056" width="11.5" style="799"/>
    <col min="13057" max="13057" width="18.33203125" style="799" customWidth="1"/>
    <col min="13058" max="13058" width="4.6640625" style="799" customWidth="1"/>
    <col min="13059" max="13059" width="3.5" style="799" customWidth="1"/>
    <col min="13060" max="13060" width="2.6640625" style="799" customWidth="1"/>
    <col min="13061" max="13061" width="13.6640625" style="799" customWidth="1"/>
    <col min="13062" max="13062" width="2.6640625" style="799" customWidth="1"/>
    <col min="13063" max="13063" width="3.5" style="799" customWidth="1"/>
    <col min="13064" max="13064" width="2.6640625" style="799" customWidth="1"/>
    <col min="13065" max="13065" width="13.6640625" style="799" customWidth="1"/>
    <col min="13066" max="13066" width="2.6640625" style="799" customWidth="1"/>
    <col min="13067" max="13067" width="3.5" style="799" customWidth="1"/>
    <col min="13068" max="13068" width="2.6640625" style="799" customWidth="1"/>
    <col min="13069" max="13071" width="13.6640625" style="799" customWidth="1"/>
    <col min="13072" max="13312" width="11.5" style="799"/>
    <col min="13313" max="13313" width="18.33203125" style="799" customWidth="1"/>
    <col min="13314" max="13314" width="4.6640625" style="799" customWidth="1"/>
    <col min="13315" max="13315" width="3.5" style="799" customWidth="1"/>
    <col min="13316" max="13316" width="2.6640625" style="799" customWidth="1"/>
    <col min="13317" max="13317" width="13.6640625" style="799" customWidth="1"/>
    <col min="13318" max="13318" width="2.6640625" style="799" customWidth="1"/>
    <col min="13319" max="13319" width="3.5" style="799" customWidth="1"/>
    <col min="13320" max="13320" width="2.6640625" style="799" customWidth="1"/>
    <col min="13321" max="13321" width="13.6640625" style="799" customWidth="1"/>
    <col min="13322" max="13322" width="2.6640625" style="799" customWidth="1"/>
    <col min="13323" max="13323" width="3.5" style="799" customWidth="1"/>
    <col min="13324" max="13324" width="2.6640625" style="799" customWidth="1"/>
    <col min="13325" max="13327" width="13.6640625" style="799" customWidth="1"/>
    <col min="13328" max="13568" width="11.5" style="799"/>
    <col min="13569" max="13569" width="18.33203125" style="799" customWidth="1"/>
    <col min="13570" max="13570" width="4.6640625" style="799" customWidth="1"/>
    <col min="13571" max="13571" width="3.5" style="799" customWidth="1"/>
    <col min="13572" max="13572" width="2.6640625" style="799" customWidth="1"/>
    <col min="13573" max="13573" width="13.6640625" style="799" customWidth="1"/>
    <col min="13574" max="13574" width="2.6640625" style="799" customWidth="1"/>
    <col min="13575" max="13575" width="3.5" style="799" customWidth="1"/>
    <col min="13576" max="13576" width="2.6640625" style="799" customWidth="1"/>
    <col min="13577" max="13577" width="13.6640625" style="799" customWidth="1"/>
    <col min="13578" max="13578" width="2.6640625" style="799" customWidth="1"/>
    <col min="13579" max="13579" width="3.5" style="799" customWidth="1"/>
    <col min="13580" max="13580" width="2.6640625" style="799" customWidth="1"/>
    <col min="13581" max="13583" width="13.6640625" style="799" customWidth="1"/>
    <col min="13584" max="13824" width="11.5" style="799"/>
    <col min="13825" max="13825" width="18.33203125" style="799" customWidth="1"/>
    <col min="13826" max="13826" width="4.6640625" style="799" customWidth="1"/>
    <col min="13827" max="13827" width="3.5" style="799" customWidth="1"/>
    <col min="13828" max="13828" width="2.6640625" style="799" customWidth="1"/>
    <col min="13829" max="13829" width="13.6640625" style="799" customWidth="1"/>
    <col min="13830" max="13830" width="2.6640625" style="799" customWidth="1"/>
    <col min="13831" max="13831" width="3.5" style="799" customWidth="1"/>
    <col min="13832" max="13832" width="2.6640625" style="799" customWidth="1"/>
    <col min="13833" max="13833" width="13.6640625" style="799" customWidth="1"/>
    <col min="13834" max="13834" width="2.6640625" style="799" customWidth="1"/>
    <col min="13835" max="13835" width="3.5" style="799" customWidth="1"/>
    <col min="13836" max="13836" width="2.6640625" style="799" customWidth="1"/>
    <col min="13837" max="13839" width="13.6640625" style="799" customWidth="1"/>
    <col min="13840" max="14080" width="11.5" style="799"/>
    <col min="14081" max="14081" width="18.33203125" style="799" customWidth="1"/>
    <col min="14082" max="14082" width="4.6640625" style="799" customWidth="1"/>
    <col min="14083" max="14083" width="3.5" style="799" customWidth="1"/>
    <col min="14084" max="14084" width="2.6640625" style="799" customWidth="1"/>
    <col min="14085" max="14085" width="13.6640625" style="799" customWidth="1"/>
    <col min="14086" max="14086" width="2.6640625" style="799" customWidth="1"/>
    <col min="14087" max="14087" width="3.5" style="799" customWidth="1"/>
    <col min="14088" max="14088" width="2.6640625" style="799" customWidth="1"/>
    <col min="14089" max="14089" width="13.6640625" style="799" customWidth="1"/>
    <col min="14090" max="14090" width="2.6640625" style="799" customWidth="1"/>
    <col min="14091" max="14091" width="3.5" style="799" customWidth="1"/>
    <col min="14092" max="14092" width="2.6640625" style="799" customWidth="1"/>
    <col min="14093" max="14095" width="13.6640625" style="799" customWidth="1"/>
    <col min="14096" max="14336" width="11.5" style="799"/>
    <col min="14337" max="14337" width="18.33203125" style="799" customWidth="1"/>
    <col min="14338" max="14338" width="4.6640625" style="799" customWidth="1"/>
    <col min="14339" max="14339" width="3.5" style="799" customWidth="1"/>
    <col min="14340" max="14340" width="2.6640625" style="799" customWidth="1"/>
    <col min="14341" max="14341" width="13.6640625" style="799" customWidth="1"/>
    <col min="14342" max="14342" width="2.6640625" style="799" customWidth="1"/>
    <col min="14343" max="14343" width="3.5" style="799" customWidth="1"/>
    <col min="14344" max="14344" width="2.6640625" style="799" customWidth="1"/>
    <col min="14345" max="14345" width="13.6640625" style="799" customWidth="1"/>
    <col min="14346" max="14346" width="2.6640625" style="799" customWidth="1"/>
    <col min="14347" max="14347" width="3.5" style="799" customWidth="1"/>
    <col min="14348" max="14348" width="2.6640625" style="799" customWidth="1"/>
    <col min="14349" max="14351" width="13.6640625" style="799" customWidth="1"/>
    <col min="14352" max="14592" width="11.5" style="799"/>
    <col min="14593" max="14593" width="18.33203125" style="799" customWidth="1"/>
    <col min="14594" max="14594" width="4.6640625" style="799" customWidth="1"/>
    <col min="14595" max="14595" width="3.5" style="799" customWidth="1"/>
    <col min="14596" max="14596" width="2.6640625" style="799" customWidth="1"/>
    <col min="14597" max="14597" width="13.6640625" style="799" customWidth="1"/>
    <col min="14598" max="14598" width="2.6640625" style="799" customWidth="1"/>
    <col min="14599" max="14599" width="3.5" style="799" customWidth="1"/>
    <col min="14600" max="14600" width="2.6640625" style="799" customWidth="1"/>
    <col min="14601" max="14601" width="13.6640625" style="799" customWidth="1"/>
    <col min="14602" max="14602" width="2.6640625" style="799" customWidth="1"/>
    <col min="14603" max="14603" width="3.5" style="799" customWidth="1"/>
    <col min="14604" max="14604" width="2.6640625" style="799" customWidth="1"/>
    <col min="14605" max="14607" width="13.6640625" style="799" customWidth="1"/>
    <col min="14608" max="14848" width="11.5" style="799"/>
    <col min="14849" max="14849" width="18.33203125" style="799" customWidth="1"/>
    <col min="14850" max="14850" width="4.6640625" style="799" customWidth="1"/>
    <col min="14851" max="14851" width="3.5" style="799" customWidth="1"/>
    <col min="14852" max="14852" width="2.6640625" style="799" customWidth="1"/>
    <col min="14853" max="14853" width="13.6640625" style="799" customWidth="1"/>
    <col min="14854" max="14854" width="2.6640625" style="799" customWidth="1"/>
    <col min="14855" max="14855" width="3.5" style="799" customWidth="1"/>
    <col min="14856" max="14856" width="2.6640625" style="799" customWidth="1"/>
    <col min="14857" max="14857" width="13.6640625" style="799" customWidth="1"/>
    <col min="14858" max="14858" width="2.6640625" style="799" customWidth="1"/>
    <col min="14859" max="14859" width="3.5" style="799" customWidth="1"/>
    <col min="14860" max="14860" width="2.6640625" style="799" customWidth="1"/>
    <col min="14861" max="14863" width="13.6640625" style="799" customWidth="1"/>
    <col min="14864" max="15104" width="11.5" style="799"/>
    <col min="15105" max="15105" width="18.33203125" style="799" customWidth="1"/>
    <col min="15106" max="15106" width="4.6640625" style="799" customWidth="1"/>
    <col min="15107" max="15107" width="3.5" style="799" customWidth="1"/>
    <col min="15108" max="15108" width="2.6640625" style="799" customWidth="1"/>
    <col min="15109" max="15109" width="13.6640625" style="799" customWidth="1"/>
    <col min="15110" max="15110" width="2.6640625" style="799" customWidth="1"/>
    <col min="15111" max="15111" width="3.5" style="799" customWidth="1"/>
    <col min="15112" max="15112" width="2.6640625" style="799" customWidth="1"/>
    <col min="15113" max="15113" width="13.6640625" style="799" customWidth="1"/>
    <col min="15114" max="15114" width="2.6640625" style="799" customWidth="1"/>
    <col min="15115" max="15115" width="3.5" style="799" customWidth="1"/>
    <col min="15116" max="15116" width="2.6640625" style="799" customWidth="1"/>
    <col min="15117" max="15119" width="13.6640625" style="799" customWidth="1"/>
    <col min="15120" max="15360" width="11.5" style="799"/>
    <col min="15361" max="15361" width="18.33203125" style="799" customWidth="1"/>
    <col min="15362" max="15362" width="4.6640625" style="799" customWidth="1"/>
    <col min="15363" max="15363" width="3.5" style="799" customWidth="1"/>
    <col min="15364" max="15364" width="2.6640625" style="799" customWidth="1"/>
    <col min="15365" max="15365" width="13.6640625" style="799" customWidth="1"/>
    <col min="15366" max="15366" width="2.6640625" style="799" customWidth="1"/>
    <col min="15367" max="15367" width="3.5" style="799" customWidth="1"/>
    <col min="15368" max="15368" width="2.6640625" style="799" customWidth="1"/>
    <col min="15369" max="15369" width="13.6640625" style="799" customWidth="1"/>
    <col min="15370" max="15370" width="2.6640625" style="799" customWidth="1"/>
    <col min="15371" max="15371" width="3.5" style="799" customWidth="1"/>
    <col min="15372" max="15372" width="2.6640625" style="799" customWidth="1"/>
    <col min="15373" max="15375" width="13.6640625" style="799" customWidth="1"/>
    <col min="15376" max="15616" width="11.5" style="799"/>
    <col min="15617" max="15617" width="18.33203125" style="799" customWidth="1"/>
    <col min="15618" max="15618" width="4.6640625" style="799" customWidth="1"/>
    <col min="15619" max="15619" width="3.5" style="799" customWidth="1"/>
    <col min="15620" max="15620" width="2.6640625" style="799" customWidth="1"/>
    <col min="15621" max="15621" width="13.6640625" style="799" customWidth="1"/>
    <col min="15622" max="15622" width="2.6640625" style="799" customWidth="1"/>
    <col min="15623" max="15623" width="3.5" style="799" customWidth="1"/>
    <col min="15624" max="15624" width="2.6640625" style="799" customWidth="1"/>
    <col min="15625" max="15625" width="13.6640625" style="799" customWidth="1"/>
    <col min="15626" max="15626" width="2.6640625" style="799" customWidth="1"/>
    <col min="15627" max="15627" width="3.5" style="799" customWidth="1"/>
    <col min="15628" max="15628" width="2.6640625" style="799" customWidth="1"/>
    <col min="15629" max="15631" width="13.6640625" style="799" customWidth="1"/>
    <col min="15632" max="15872" width="11.5" style="799"/>
    <col min="15873" max="15873" width="18.33203125" style="799" customWidth="1"/>
    <col min="15874" max="15874" width="4.6640625" style="799" customWidth="1"/>
    <col min="15875" max="15875" width="3.5" style="799" customWidth="1"/>
    <col min="15876" max="15876" width="2.6640625" style="799" customWidth="1"/>
    <col min="15877" max="15877" width="13.6640625" style="799" customWidth="1"/>
    <col min="15878" max="15878" width="2.6640625" style="799" customWidth="1"/>
    <col min="15879" max="15879" width="3.5" style="799" customWidth="1"/>
    <col min="15880" max="15880" width="2.6640625" style="799" customWidth="1"/>
    <col min="15881" max="15881" width="13.6640625" style="799" customWidth="1"/>
    <col min="15882" max="15882" width="2.6640625" style="799" customWidth="1"/>
    <col min="15883" max="15883" width="3.5" style="799" customWidth="1"/>
    <col min="15884" max="15884" width="2.6640625" style="799" customWidth="1"/>
    <col min="15885" max="15887" width="13.6640625" style="799" customWidth="1"/>
    <col min="15888" max="16128" width="11.5" style="799"/>
    <col min="16129" max="16129" width="18.33203125" style="799" customWidth="1"/>
    <col min="16130" max="16130" width="4.6640625" style="799" customWidth="1"/>
    <col min="16131" max="16131" width="3.5" style="799" customWidth="1"/>
    <col min="16132" max="16132" width="2.6640625" style="799" customWidth="1"/>
    <col min="16133" max="16133" width="13.6640625" style="799" customWidth="1"/>
    <col min="16134" max="16134" width="2.6640625" style="799" customWidth="1"/>
    <col min="16135" max="16135" width="3.5" style="799" customWidth="1"/>
    <col min="16136" max="16136" width="2.6640625" style="799" customWidth="1"/>
    <col min="16137" max="16137" width="13.6640625" style="799" customWidth="1"/>
    <col min="16138" max="16138" width="2.6640625" style="799" customWidth="1"/>
    <col min="16139" max="16139" width="3.5" style="799" customWidth="1"/>
    <col min="16140" max="16140" width="2.6640625" style="799" customWidth="1"/>
    <col min="16141" max="16143" width="13.6640625" style="799" customWidth="1"/>
    <col min="16144" max="16384" width="11.5" style="799"/>
  </cols>
  <sheetData>
    <row r="1" spans="1:21" s="798" customFormat="1" ht="17">
      <c r="A1" s="1476" t="s">
        <v>1747</v>
      </c>
      <c r="B1" s="1477"/>
      <c r="C1" s="1477"/>
      <c r="D1" s="1477"/>
      <c r="E1" s="1477"/>
      <c r="F1" s="1477"/>
      <c r="G1" s="1477"/>
      <c r="H1" s="1477"/>
      <c r="I1" s="1477"/>
      <c r="J1" s="1477"/>
      <c r="K1" s="1477"/>
      <c r="L1" s="1477"/>
      <c r="M1" s="1477"/>
      <c r="N1" s="1477"/>
      <c r="O1" s="1478"/>
    </row>
    <row r="2" spans="1:21">
      <c r="A2" s="1470" t="s">
        <v>1748</v>
      </c>
      <c r="B2" s="1471"/>
      <c r="C2" s="1471"/>
      <c r="D2" s="1472"/>
      <c r="E2" s="1473"/>
      <c r="F2" s="1474"/>
      <c r="G2" s="1474"/>
      <c r="H2" s="1474"/>
      <c r="I2" s="1474"/>
      <c r="J2" s="1474"/>
      <c r="K2" s="1474"/>
      <c r="L2" s="1474"/>
      <c r="M2" s="1474"/>
      <c r="N2" s="1474"/>
      <c r="O2" s="1475"/>
      <c r="P2" s="806"/>
      <c r="Q2" s="806"/>
      <c r="R2" s="806"/>
      <c r="S2" s="806"/>
      <c r="T2" s="806"/>
      <c r="U2" s="806"/>
    </row>
    <row r="3" spans="1:21">
      <c r="A3" s="1470" t="s">
        <v>1749</v>
      </c>
      <c r="B3" s="1471"/>
      <c r="C3" s="1471"/>
      <c r="D3" s="1472"/>
      <c r="E3" s="1473" t="s">
        <v>1750</v>
      </c>
      <c r="F3" s="1474"/>
      <c r="G3" s="1474"/>
      <c r="H3" s="1474"/>
      <c r="I3" s="1474"/>
      <c r="J3" s="1474"/>
      <c r="K3" s="1474"/>
      <c r="L3" s="1474"/>
      <c r="M3" s="1474"/>
      <c r="N3" s="1474"/>
      <c r="O3" s="1475"/>
      <c r="P3" s="806"/>
      <c r="Q3" s="806"/>
      <c r="R3" s="806"/>
      <c r="S3" s="806"/>
      <c r="T3" s="806"/>
      <c r="U3" s="806"/>
    </row>
    <row r="4" spans="1:21">
      <c r="A4" s="1470" t="s">
        <v>1751</v>
      </c>
      <c r="B4" s="1471"/>
      <c r="C4" s="1471"/>
      <c r="D4" s="1472"/>
      <c r="E4" s="1473" t="s">
        <v>1752</v>
      </c>
      <c r="F4" s="1474"/>
      <c r="G4" s="1474"/>
      <c r="H4" s="1474"/>
      <c r="I4" s="1474"/>
      <c r="J4" s="1474"/>
      <c r="K4" s="1474"/>
      <c r="L4" s="1474"/>
      <c r="M4" s="1474"/>
      <c r="N4" s="1474"/>
      <c r="O4" s="1475"/>
      <c r="P4" s="806"/>
      <c r="Q4" s="806"/>
      <c r="R4" s="806"/>
      <c r="S4" s="806"/>
      <c r="T4" s="806"/>
      <c r="U4" s="806"/>
    </row>
    <row r="5" spans="1:21">
      <c r="A5" s="919"/>
      <c r="B5" s="920"/>
      <c r="C5" s="920"/>
      <c r="D5" s="920"/>
      <c r="E5" s="920"/>
      <c r="F5" s="920"/>
      <c r="G5" s="920"/>
      <c r="H5" s="920"/>
      <c r="I5" s="920"/>
      <c r="J5" s="920"/>
      <c r="K5" s="920"/>
      <c r="L5" s="920"/>
      <c r="M5" s="920"/>
      <c r="N5" s="920"/>
      <c r="O5" s="921"/>
      <c r="P5" s="806"/>
      <c r="Q5" s="806"/>
      <c r="R5" s="806"/>
      <c r="S5" s="806"/>
      <c r="T5" s="806"/>
      <c r="U5" s="806"/>
    </row>
    <row r="6" spans="1:21">
      <c r="A6" s="1456" t="s">
        <v>1738</v>
      </c>
      <c r="B6" s="1457"/>
      <c r="C6" s="1457"/>
      <c r="D6" s="1457"/>
      <c r="E6" s="1457"/>
      <c r="F6" s="1457"/>
      <c r="G6" s="1457"/>
      <c r="H6" s="1457"/>
      <c r="I6" s="1457"/>
      <c r="J6" s="1457"/>
      <c r="K6" s="1457"/>
      <c r="L6" s="1457"/>
      <c r="M6" s="1457"/>
      <c r="N6" s="1457"/>
      <c r="O6" s="1458"/>
      <c r="P6" s="806"/>
      <c r="Q6" s="806"/>
      <c r="R6" s="806"/>
      <c r="S6" s="806"/>
      <c r="T6" s="806"/>
      <c r="U6" s="806"/>
    </row>
    <row r="7" spans="1:21">
      <c r="A7" s="1459" t="s">
        <v>1753</v>
      </c>
      <c r="B7" s="1460"/>
      <c r="C7" s="1460"/>
      <c r="D7" s="1460"/>
      <c r="E7" s="1460"/>
      <c r="F7" s="1460"/>
      <c r="G7" s="1460"/>
      <c r="H7" s="1460"/>
      <c r="I7" s="1460"/>
      <c r="J7" s="1460"/>
      <c r="K7" s="1460"/>
      <c r="L7" s="1460"/>
      <c r="M7" s="1461"/>
      <c r="N7" s="807" t="s">
        <v>1754</v>
      </c>
      <c r="O7" s="808" t="s">
        <v>1755</v>
      </c>
    </row>
    <row r="8" spans="1:21">
      <c r="A8" s="1462" t="s">
        <v>1756</v>
      </c>
      <c r="B8" s="809"/>
      <c r="C8" s="809"/>
      <c r="D8" s="809"/>
      <c r="E8" s="1435" t="s">
        <v>1757</v>
      </c>
      <c r="F8" s="809"/>
      <c r="G8" s="810"/>
      <c r="H8" s="809"/>
      <c r="I8" s="1435" t="s">
        <v>1758</v>
      </c>
      <c r="J8" s="809"/>
      <c r="K8" s="809"/>
      <c r="L8" s="809"/>
      <c r="M8" s="1435" t="s">
        <v>1759</v>
      </c>
      <c r="N8" s="1465"/>
      <c r="O8" s="1468"/>
    </row>
    <row r="9" spans="1:21">
      <c r="A9" s="1463"/>
      <c r="B9" s="922"/>
      <c r="C9" s="811"/>
      <c r="D9" s="922"/>
      <c r="E9" s="1436"/>
      <c r="F9" s="922"/>
      <c r="G9" s="923"/>
      <c r="H9" s="922"/>
      <c r="I9" s="1436"/>
      <c r="J9" s="922"/>
      <c r="K9" s="812"/>
      <c r="L9" s="922"/>
      <c r="M9" s="1436"/>
      <c r="N9" s="1466"/>
      <c r="O9" s="1469"/>
    </row>
    <row r="10" spans="1:21">
      <c r="A10" s="1464"/>
      <c r="B10" s="922"/>
      <c r="C10" s="922"/>
      <c r="D10" s="922"/>
      <c r="E10" s="1437"/>
      <c r="F10" s="922"/>
      <c r="G10" s="924"/>
      <c r="H10" s="922"/>
      <c r="I10" s="1437"/>
      <c r="J10" s="922"/>
      <c r="K10" s="922"/>
      <c r="L10" s="922"/>
      <c r="M10" s="1437"/>
      <c r="N10" s="1467"/>
      <c r="O10" s="1469"/>
    </row>
    <row r="11" spans="1:21">
      <c r="A11" s="1447" t="s">
        <v>1760</v>
      </c>
      <c r="B11" s="1448"/>
      <c r="C11" s="1448"/>
      <c r="D11" s="1448"/>
      <c r="E11" s="1448"/>
      <c r="F11" s="1448"/>
      <c r="G11" s="1448"/>
      <c r="H11" s="1448"/>
      <c r="I11" s="1448"/>
      <c r="J11" s="1448"/>
      <c r="K11" s="1448"/>
      <c r="L11" s="1448"/>
      <c r="M11" s="1448"/>
      <c r="N11" s="1448"/>
      <c r="O11" s="1449"/>
    </row>
    <row r="12" spans="1:21">
      <c r="A12" s="1450"/>
      <c r="B12" s="1451"/>
      <c r="C12" s="1451"/>
      <c r="D12" s="1451"/>
      <c r="E12" s="1451"/>
      <c r="F12" s="1451"/>
      <c r="G12" s="1451"/>
      <c r="H12" s="1451"/>
      <c r="I12" s="1451"/>
      <c r="J12" s="1451"/>
      <c r="K12" s="1451"/>
      <c r="L12" s="1451"/>
      <c r="M12" s="1451"/>
      <c r="N12" s="1451"/>
      <c r="O12" s="1452"/>
    </row>
    <row r="13" spans="1:21">
      <c r="A13" s="1443" t="s">
        <v>1761</v>
      </c>
      <c r="B13" s="1443"/>
      <c r="C13" s="1443"/>
      <c r="D13" s="1443"/>
      <c r="E13" s="1443"/>
      <c r="F13" s="1443"/>
      <c r="G13" s="1443"/>
      <c r="H13" s="1443"/>
      <c r="I13" s="1443"/>
      <c r="J13" s="1443"/>
      <c r="K13" s="1443"/>
      <c r="L13" s="1443"/>
      <c r="M13" s="1443"/>
      <c r="N13" s="1443"/>
      <c r="O13" s="1443"/>
    </row>
    <row r="14" spans="1:21">
      <c r="A14" s="1441" t="s">
        <v>1762</v>
      </c>
      <c r="B14" s="1441"/>
      <c r="C14" s="1441"/>
      <c r="D14" s="1441"/>
      <c r="E14" s="1441"/>
      <c r="F14" s="1441"/>
      <c r="G14" s="1441"/>
      <c r="H14" s="1441"/>
      <c r="I14" s="1441"/>
      <c r="J14" s="1441"/>
      <c r="K14" s="1441"/>
      <c r="L14" s="1441"/>
      <c r="M14" s="1441"/>
      <c r="N14" s="807" t="s">
        <v>1754</v>
      </c>
      <c r="O14" s="807" t="s">
        <v>1755</v>
      </c>
    </row>
    <row r="15" spans="1:21">
      <c r="A15" s="1453" t="s">
        <v>1756</v>
      </c>
      <c r="B15" s="809"/>
      <c r="C15" s="809"/>
      <c r="D15" s="809"/>
      <c r="E15" s="1435" t="s">
        <v>1757</v>
      </c>
      <c r="F15" s="809"/>
      <c r="G15" s="810"/>
      <c r="H15" s="809"/>
      <c r="I15" s="1435" t="s">
        <v>1758</v>
      </c>
      <c r="J15" s="809"/>
      <c r="K15" s="809"/>
      <c r="L15" s="809"/>
      <c r="M15" s="1435" t="s">
        <v>1759</v>
      </c>
      <c r="N15" s="1454"/>
      <c r="O15" s="1455"/>
    </row>
    <row r="16" spans="1:21">
      <c r="A16" s="1434"/>
      <c r="B16" s="922"/>
      <c r="C16" s="813"/>
      <c r="D16" s="922"/>
      <c r="E16" s="1436"/>
      <c r="F16" s="922"/>
      <c r="G16" s="925"/>
      <c r="H16" s="814"/>
      <c r="I16" s="1436"/>
      <c r="J16" s="922"/>
      <c r="K16" s="815"/>
      <c r="L16" s="814"/>
      <c r="M16" s="1436"/>
      <c r="N16" s="1454"/>
      <c r="O16" s="1455"/>
    </row>
    <row r="17" spans="1:15">
      <c r="A17" s="1434"/>
      <c r="B17" s="922"/>
      <c r="C17" s="816"/>
      <c r="D17" s="922"/>
      <c r="E17" s="1437"/>
      <c r="F17" s="922"/>
      <c r="G17" s="817"/>
      <c r="H17" s="922"/>
      <c r="I17" s="1437"/>
      <c r="J17" s="922"/>
      <c r="K17" s="816"/>
      <c r="L17" s="922"/>
      <c r="M17" s="1437"/>
      <c r="N17" s="1454"/>
      <c r="O17" s="1455"/>
    </row>
    <row r="18" spans="1:15" ht="15" customHeight="1">
      <c r="A18" s="918" t="s">
        <v>1763</v>
      </c>
      <c r="B18" s="1430"/>
      <c r="C18" s="1430"/>
      <c r="D18" s="1430"/>
      <c r="E18" s="1430"/>
      <c r="F18" s="1430"/>
      <c r="G18" s="1430"/>
      <c r="H18" s="1430"/>
      <c r="I18" s="1430"/>
      <c r="J18" s="1430"/>
      <c r="K18" s="1430"/>
      <c r="L18" s="1430"/>
      <c r="M18" s="1430"/>
      <c r="N18" s="1430"/>
      <c r="O18" s="1430"/>
    </row>
    <row r="19" spans="1:15">
      <c r="A19" s="918" t="s">
        <v>1764</v>
      </c>
      <c r="B19" s="1430"/>
      <c r="C19" s="1430"/>
      <c r="D19" s="1430"/>
      <c r="E19" s="1430"/>
      <c r="F19" s="1430"/>
      <c r="G19" s="1430"/>
      <c r="H19" s="1430"/>
      <c r="I19" s="1430"/>
      <c r="J19" s="1430"/>
      <c r="K19" s="1430"/>
      <c r="L19" s="1430"/>
      <c r="M19" s="1430"/>
      <c r="N19" s="1430"/>
      <c r="O19" s="1430"/>
    </row>
    <row r="20" spans="1:15">
      <c r="A20" s="918" t="s">
        <v>1765</v>
      </c>
      <c r="B20" s="1442"/>
      <c r="C20" s="1442"/>
      <c r="D20" s="1442"/>
      <c r="E20" s="1442"/>
      <c r="F20" s="1442"/>
      <c r="G20" s="1442"/>
      <c r="H20" s="1442"/>
      <c r="I20" s="1442"/>
      <c r="J20" s="1442"/>
      <c r="K20" s="1442"/>
      <c r="L20" s="1442"/>
      <c r="M20" s="1442"/>
      <c r="N20" s="1442"/>
      <c r="O20" s="1442"/>
    </row>
    <row r="21" spans="1:15">
      <c r="O21" s="819"/>
    </row>
    <row r="22" spans="1:15">
      <c r="A22" s="1443" t="s">
        <v>1766</v>
      </c>
      <c r="B22" s="1443"/>
      <c r="C22" s="1443"/>
      <c r="D22" s="1443"/>
      <c r="E22" s="1443"/>
      <c r="F22" s="1443"/>
      <c r="G22" s="1443"/>
      <c r="H22" s="1443"/>
      <c r="I22" s="1443"/>
      <c r="J22" s="1443"/>
      <c r="K22" s="1443"/>
      <c r="L22" s="1443"/>
      <c r="M22" s="1443"/>
      <c r="N22" s="1443"/>
      <c r="O22" s="1443"/>
    </row>
    <row r="23" spans="1:15">
      <c r="A23" s="1441" t="s">
        <v>1762</v>
      </c>
      <c r="B23" s="1441"/>
      <c r="C23" s="1441"/>
      <c r="D23" s="1441"/>
      <c r="E23" s="1441"/>
      <c r="F23" s="1441"/>
      <c r="G23" s="1441"/>
      <c r="H23" s="1441"/>
      <c r="I23" s="1441"/>
      <c r="J23" s="1441"/>
      <c r="K23" s="1441"/>
      <c r="L23" s="1441"/>
      <c r="M23" s="1441"/>
      <c r="N23" s="807" t="s">
        <v>1754</v>
      </c>
      <c r="O23" s="807" t="s">
        <v>1755</v>
      </c>
    </row>
    <row r="24" spans="1:15">
      <c r="A24" s="1434" t="s">
        <v>1756</v>
      </c>
      <c r="B24" s="809"/>
      <c r="C24" s="809"/>
      <c r="D24" s="809"/>
      <c r="E24" s="1435" t="s">
        <v>1757</v>
      </c>
      <c r="F24" s="809"/>
      <c r="G24" s="810"/>
      <c r="H24" s="809"/>
      <c r="I24" s="1435" t="s">
        <v>1758</v>
      </c>
      <c r="J24" s="809"/>
      <c r="K24" s="809"/>
      <c r="L24" s="809"/>
      <c r="M24" s="1435" t="s">
        <v>1759</v>
      </c>
      <c r="N24" s="1438"/>
      <c r="O24" s="1439"/>
    </row>
    <row r="25" spans="1:15">
      <c r="A25" s="1434"/>
      <c r="B25" s="922"/>
      <c r="C25" s="811"/>
      <c r="D25" s="814"/>
      <c r="E25" s="1436"/>
      <c r="F25" s="922"/>
      <c r="G25" s="926"/>
      <c r="H25" s="814"/>
      <c r="I25" s="1436"/>
      <c r="J25" s="922"/>
      <c r="K25" s="815"/>
      <c r="L25" s="814"/>
      <c r="M25" s="1436"/>
      <c r="N25" s="1438"/>
      <c r="O25" s="1439"/>
    </row>
    <row r="26" spans="1:15">
      <c r="A26" s="1444"/>
      <c r="B26" s="922"/>
      <c r="C26" s="922"/>
      <c r="D26" s="922"/>
      <c r="E26" s="1437"/>
      <c r="F26" s="922"/>
      <c r="G26" s="817"/>
      <c r="H26" s="922"/>
      <c r="I26" s="1437"/>
      <c r="J26" s="922"/>
      <c r="K26" s="816"/>
      <c r="L26" s="922"/>
      <c r="M26" s="1437"/>
      <c r="N26" s="1445"/>
      <c r="O26" s="1446"/>
    </row>
    <row r="27" spans="1:15" ht="15" customHeight="1">
      <c r="A27" s="918" t="s">
        <v>1763</v>
      </c>
      <c r="B27" s="1430"/>
      <c r="C27" s="1430"/>
      <c r="D27" s="1430"/>
      <c r="E27" s="1430"/>
      <c r="F27" s="1430"/>
      <c r="G27" s="1430"/>
      <c r="H27" s="1430"/>
      <c r="I27" s="1430"/>
      <c r="J27" s="1430"/>
      <c r="K27" s="1430"/>
      <c r="L27" s="1430"/>
      <c r="M27" s="1430"/>
      <c r="N27" s="1430"/>
      <c r="O27" s="1430"/>
    </row>
    <row r="28" spans="1:15">
      <c r="A28" s="918" t="s">
        <v>1764</v>
      </c>
      <c r="B28" s="1430"/>
      <c r="C28" s="1430"/>
      <c r="D28" s="1430"/>
      <c r="E28" s="1430"/>
      <c r="F28" s="1430"/>
      <c r="G28" s="1430"/>
      <c r="H28" s="1430"/>
      <c r="I28" s="1430"/>
      <c r="J28" s="1430"/>
      <c r="K28" s="1430"/>
      <c r="L28" s="1430"/>
      <c r="M28" s="1430"/>
      <c r="N28" s="1430"/>
      <c r="O28" s="1430"/>
    </row>
    <row r="29" spans="1:15" ht="24">
      <c r="A29" s="918" t="s">
        <v>1767</v>
      </c>
      <c r="B29" s="1432"/>
      <c r="C29" s="1432"/>
      <c r="D29" s="1432"/>
      <c r="E29" s="1432"/>
      <c r="F29" s="1432"/>
      <c r="G29" s="1432"/>
      <c r="H29" s="1432"/>
      <c r="I29" s="1432"/>
      <c r="J29" s="1432"/>
      <c r="K29" s="1432"/>
      <c r="L29" s="1432"/>
      <c r="M29" s="1432"/>
      <c r="N29" s="1432"/>
      <c r="O29" s="1432"/>
    </row>
    <row r="30" spans="1:15">
      <c r="O30" s="820"/>
    </row>
    <row r="31" spans="1:15">
      <c r="O31" s="821"/>
    </row>
    <row r="32" spans="1:15">
      <c r="A32" s="1443" t="s">
        <v>1768</v>
      </c>
      <c r="B32" s="1443"/>
      <c r="C32" s="1443"/>
      <c r="D32" s="1443"/>
      <c r="E32" s="1443"/>
      <c r="F32" s="1443"/>
      <c r="G32" s="1443"/>
      <c r="H32" s="1443"/>
      <c r="I32" s="1443"/>
      <c r="J32" s="1443"/>
      <c r="K32" s="1443"/>
      <c r="L32" s="1443"/>
      <c r="M32" s="1443"/>
      <c r="N32" s="1443"/>
      <c r="O32" s="1443"/>
    </row>
    <row r="33" spans="1:15">
      <c r="A33" s="1440" t="s">
        <v>1762</v>
      </c>
      <c r="B33" s="1441"/>
      <c r="C33" s="1441"/>
      <c r="D33" s="1441"/>
      <c r="E33" s="1441"/>
      <c r="F33" s="1441"/>
      <c r="G33" s="1441"/>
      <c r="H33" s="1441"/>
      <c r="I33" s="1441"/>
      <c r="J33" s="1441"/>
      <c r="K33" s="1441"/>
      <c r="L33" s="1441"/>
      <c r="M33" s="1441"/>
      <c r="N33" s="822" t="s">
        <v>1754</v>
      </c>
      <c r="O33" s="807" t="s">
        <v>1755</v>
      </c>
    </row>
    <row r="34" spans="1:15">
      <c r="A34" s="1434" t="s">
        <v>1756</v>
      </c>
      <c r="B34" s="809"/>
      <c r="C34" s="809"/>
      <c r="D34" s="809"/>
      <c r="E34" s="1435" t="s">
        <v>1757</v>
      </c>
      <c r="F34" s="809"/>
      <c r="G34" s="810"/>
      <c r="H34" s="809"/>
      <c r="I34" s="1435" t="s">
        <v>1758</v>
      </c>
      <c r="J34" s="809"/>
      <c r="K34" s="809"/>
      <c r="L34" s="809"/>
      <c r="M34" s="1435" t="s">
        <v>1759</v>
      </c>
      <c r="N34" s="1438"/>
      <c r="O34" s="1439"/>
    </row>
    <row r="35" spans="1:15">
      <c r="A35" s="1434"/>
      <c r="B35" s="922"/>
      <c r="C35" s="823"/>
      <c r="D35" s="922"/>
      <c r="E35" s="1436"/>
      <c r="F35" s="922"/>
      <c r="G35" s="926"/>
      <c r="H35" s="814"/>
      <c r="I35" s="1436"/>
      <c r="J35" s="922"/>
      <c r="K35" s="815"/>
      <c r="L35" s="814"/>
      <c r="M35" s="1436"/>
      <c r="N35" s="1438"/>
      <c r="O35" s="1439"/>
    </row>
    <row r="36" spans="1:15">
      <c r="A36" s="1434"/>
      <c r="B36" s="922"/>
      <c r="C36" s="816"/>
      <c r="D36" s="922"/>
      <c r="E36" s="1437"/>
      <c r="F36" s="922"/>
      <c r="G36" s="817"/>
      <c r="H36" s="922"/>
      <c r="I36" s="1437"/>
      <c r="J36" s="922"/>
      <c r="K36" s="816"/>
      <c r="L36" s="922"/>
      <c r="M36" s="1437"/>
      <c r="N36" s="1438"/>
      <c r="O36" s="1439"/>
    </row>
    <row r="37" spans="1:15" ht="15" customHeight="1">
      <c r="A37" s="918" t="s">
        <v>1763</v>
      </c>
      <c r="B37" s="1430"/>
      <c r="C37" s="1430"/>
      <c r="D37" s="1430"/>
      <c r="E37" s="1430"/>
      <c r="F37" s="1430"/>
      <c r="G37" s="1430"/>
      <c r="H37" s="1430"/>
      <c r="I37" s="1430"/>
      <c r="J37" s="1430"/>
      <c r="K37" s="1430"/>
      <c r="L37" s="1430"/>
      <c r="M37" s="1430"/>
      <c r="N37" s="1431"/>
      <c r="O37" s="1431"/>
    </row>
    <row r="38" spans="1:15">
      <c r="A38" s="918" t="s">
        <v>1764</v>
      </c>
      <c r="B38" s="1430"/>
      <c r="C38" s="1430"/>
      <c r="D38" s="1430"/>
      <c r="E38" s="1430"/>
      <c r="F38" s="1430"/>
      <c r="G38" s="1430"/>
      <c r="H38" s="1430"/>
      <c r="I38" s="1430"/>
      <c r="J38" s="1430"/>
      <c r="K38" s="1430"/>
      <c r="L38" s="1430"/>
      <c r="M38" s="1430"/>
      <c r="N38" s="1430"/>
      <c r="O38" s="1430"/>
    </row>
    <row r="39" spans="1:15" ht="24" customHeight="1">
      <c r="A39" s="918" t="s">
        <v>1769</v>
      </c>
      <c r="B39" s="1432"/>
      <c r="C39" s="1432"/>
      <c r="D39" s="1432"/>
      <c r="E39" s="1432"/>
      <c r="F39" s="1432"/>
      <c r="G39" s="1432"/>
      <c r="H39" s="1432"/>
      <c r="I39" s="1432"/>
      <c r="J39" s="1432"/>
      <c r="K39" s="1432"/>
      <c r="L39" s="1432"/>
      <c r="M39" s="1432"/>
      <c r="N39" s="1432"/>
      <c r="O39" s="1432"/>
    </row>
    <row r="42" spans="1:15">
      <c r="A42" s="799" t="s">
        <v>1770</v>
      </c>
    </row>
    <row r="43" spans="1:15">
      <c r="A43" s="1433" t="s">
        <v>1771</v>
      </c>
      <c r="B43" s="1433"/>
      <c r="C43" s="1433"/>
      <c r="D43" s="1433"/>
      <c r="E43" s="1433"/>
      <c r="F43" s="1433"/>
      <c r="G43" s="1433"/>
      <c r="H43" s="1433"/>
      <c r="I43" s="1433"/>
      <c r="J43" s="1433"/>
      <c r="K43" s="1433"/>
      <c r="L43" s="1433"/>
      <c r="M43" s="1433"/>
      <c r="N43" s="1433"/>
      <c r="O43" s="1433"/>
    </row>
  </sheetData>
  <mergeCells count="51">
    <mergeCell ref="A4:D4"/>
    <mergeCell ref="E4:O4"/>
    <mergeCell ref="A1:O1"/>
    <mergeCell ref="A2:D2"/>
    <mergeCell ref="E2:O2"/>
    <mergeCell ref="A3:D3"/>
    <mergeCell ref="E3:O3"/>
    <mergeCell ref="A6:O6"/>
    <mergeCell ref="A7:M7"/>
    <mergeCell ref="A8:A10"/>
    <mergeCell ref="E8:E10"/>
    <mergeCell ref="I8:I10"/>
    <mergeCell ref="M8:M10"/>
    <mergeCell ref="N8:N10"/>
    <mergeCell ref="O8:O10"/>
    <mergeCell ref="A11:O11"/>
    <mergeCell ref="A12:O12"/>
    <mergeCell ref="A13:O13"/>
    <mergeCell ref="A14:M14"/>
    <mergeCell ref="A15:A17"/>
    <mergeCell ref="E15:E17"/>
    <mergeCell ref="I15:I17"/>
    <mergeCell ref="M15:M17"/>
    <mergeCell ref="N15:N17"/>
    <mergeCell ref="O15:O17"/>
    <mergeCell ref="A33:M33"/>
    <mergeCell ref="B18:O18"/>
    <mergeCell ref="B19:O19"/>
    <mergeCell ref="B20:O20"/>
    <mergeCell ref="A22:O22"/>
    <mergeCell ref="A23:M23"/>
    <mergeCell ref="A24:A26"/>
    <mergeCell ref="E24:E26"/>
    <mergeCell ref="I24:I26"/>
    <mergeCell ref="M24:M26"/>
    <mergeCell ref="N24:N26"/>
    <mergeCell ref="O24:O26"/>
    <mergeCell ref="B27:O27"/>
    <mergeCell ref="B28:O28"/>
    <mergeCell ref="B29:O29"/>
    <mergeCell ref="A32:O32"/>
    <mergeCell ref="B37:O37"/>
    <mergeCell ref="B38:O38"/>
    <mergeCell ref="B39:O39"/>
    <mergeCell ref="A43:O43"/>
    <mergeCell ref="A34:A36"/>
    <mergeCell ref="E34:E36"/>
    <mergeCell ref="I34:I36"/>
    <mergeCell ref="M34:M36"/>
    <mergeCell ref="N34:N36"/>
    <mergeCell ref="O34:O3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2"/>
  <sheetViews>
    <sheetView view="pageBreakPreview" topLeftCell="A20" zoomScaleSheetLayoutView="100" workbookViewId="0">
      <selection activeCell="B49" sqref="B49"/>
    </sheetView>
  </sheetViews>
  <sheetFormatPr baseColWidth="10" defaultRowHeight="15"/>
  <cols>
    <col min="1" max="1" width="41.5" customWidth="1"/>
    <col min="2" max="2" width="19.5" customWidth="1"/>
    <col min="3" max="3" width="17.1640625" customWidth="1"/>
    <col min="4" max="4" width="15.1640625" customWidth="1"/>
    <col min="5" max="5" width="19" customWidth="1"/>
    <col min="6" max="6" width="14.5" customWidth="1"/>
  </cols>
  <sheetData>
    <row r="1" spans="1:6">
      <c r="A1" s="1004" t="str">
        <f>'CPCA-I-01'!$A$1:$G$2</f>
        <v>UNIVERSIDAD TECNOLÓGICA DE GUAYMAS</v>
      </c>
      <c r="B1" s="1005"/>
      <c r="C1" s="1005"/>
      <c r="D1" s="1005"/>
      <c r="E1" s="1005"/>
      <c r="F1" s="1006"/>
    </row>
    <row r="2" spans="1:6">
      <c r="A2" s="1007" t="s">
        <v>242</v>
      </c>
      <c r="B2" s="1008"/>
      <c r="C2" s="1008"/>
      <c r="D2" s="1008"/>
      <c r="E2" s="1008"/>
      <c r="F2" s="1009"/>
    </row>
    <row r="3" spans="1:6">
      <c r="A3" s="1007" t="str">
        <f>'CPCA-I-03'!A3:D3</f>
        <v>Del 01 de Enero al 31 de Diciembre 2024</v>
      </c>
      <c r="B3" s="1008"/>
      <c r="C3" s="1008"/>
      <c r="D3" s="1008"/>
      <c r="E3" s="1008"/>
      <c r="F3" s="1009"/>
    </row>
    <row r="4" spans="1:6" ht="16" thickBot="1">
      <c r="A4" s="1010" t="str">
        <f>'CPCA-I-01'!A4:G4</f>
        <v>(Cifras en Pesos)</v>
      </c>
      <c r="B4" s="1011"/>
      <c r="C4" s="1011"/>
      <c r="D4" s="1011"/>
      <c r="E4" s="1011"/>
      <c r="F4" s="1012"/>
    </row>
    <row r="5" spans="1:6" ht="71" thickBot="1">
      <c r="A5" s="679" t="s">
        <v>243</v>
      </c>
      <c r="B5" s="680" t="s">
        <v>244</v>
      </c>
      <c r="C5" s="680" t="s">
        <v>850</v>
      </c>
      <c r="D5" s="680" t="s">
        <v>245</v>
      </c>
      <c r="E5" s="680" t="s">
        <v>851</v>
      </c>
      <c r="F5" s="681" t="s">
        <v>246</v>
      </c>
    </row>
    <row r="6" spans="1:6">
      <c r="A6" s="682"/>
      <c r="B6" s="683"/>
      <c r="C6" s="683"/>
      <c r="D6" s="683"/>
      <c r="E6" s="684"/>
      <c r="F6" s="684"/>
    </row>
    <row r="7" spans="1:6">
      <c r="A7" s="685" t="s">
        <v>1802</v>
      </c>
      <c r="B7" s="686">
        <f>B8+B9+B10</f>
        <v>118921417.83</v>
      </c>
      <c r="C7" s="687"/>
      <c r="D7" s="687"/>
      <c r="E7" s="688"/>
      <c r="F7" s="689">
        <f>SUM(B7:E7)</f>
        <v>118921417.83</v>
      </c>
    </row>
    <row r="8" spans="1:6">
      <c r="A8" s="690" t="s">
        <v>66</v>
      </c>
      <c r="B8" s="691"/>
      <c r="C8" s="692"/>
      <c r="D8" s="692"/>
      <c r="E8" s="693"/>
      <c r="F8" s="689">
        <f t="shared" ref="F8:F41" si="0">SUM(B8:E8)</f>
        <v>0</v>
      </c>
    </row>
    <row r="9" spans="1:6">
      <c r="A9" s="690" t="s">
        <v>67</v>
      </c>
      <c r="B9" s="957">
        <v>118921417.83</v>
      </c>
      <c r="C9" s="692"/>
      <c r="D9" s="692"/>
      <c r="E9" s="693"/>
      <c r="F9" s="689">
        <f t="shared" si="0"/>
        <v>118921417.83</v>
      </c>
    </row>
    <row r="10" spans="1:6">
      <c r="A10" s="690" t="s">
        <v>68</v>
      </c>
      <c r="B10" s="691"/>
      <c r="C10" s="692"/>
      <c r="D10" s="692"/>
      <c r="E10" s="693"/>
      <c r="F10" s="689">
        <f t="shared" si="0"/>
        <v>0</v>
      </c>
    </row>
    <row r="11" spans="1:6">
      <c r="A11" s="685"/>
      <c r="B11" s="694"/>
      <c r="C11" s="694"/>
      <c r="D11" s="694"/>
      <c r="E11" s="695"/>
      <c r="F11" s="695"/>
    </row>
    <row r="12" spans="1:6">
      <c r="A12" s="685" t="s">
        <v>1803</v>
      </c>
      <c r="B12" s="687"/>
      <c r="C12" s="686">
        <f>C14+C15+C16+C17</f>
        <v>-31955185.129999999</v>
      </c>
      <c r="D12" s="686">
        <f>D13</f>
        <v>-10609289.75</v>
      </c>
      <c r="E12" s="688"/>
      <c r="F12" s="689">
        <f t="shared" si="0"/>
        <v>-42564474.879999995</v>
      </c>
    </row>
    <row r="13" spans="1:6">
      <c r="A13" s="690" t="s">
        <v>239</v>
      </c>
      <c r="B13" s="958">
        <v>0</v>
      </c>
      <c r="C13" s="958">
        <v>0</v>
      </c>
      <c r="D13" s="957">
        <v>-10609289.75</v>
      </c>
      <c r="E13" s="957">
        <v>0</v>
      </c>
      <c r="F13" s="959">
        <v>-10609289.75</v>
      </c>
    </row>
    <row r="14" spans="1:6">
      <c r="A14" s="690" t="s">
        <v>71</v>
      </c>
      <c r="B14" s="958">
        <v>0</v>
      </c>
      <c r="C14" s="957">
        <v>-22204796.899999999</v>
      </c>
      <c r="D14" s="957">
        <v>0</v>
      </c>
      <c r="E14" s="957">
        <v>0</v>
      </c>
      <c r="F14" s="959">
        <v>-22204796.899999999</v>
      </c>
    </row>
    <row r="15" spans="1:6">
      <c r="A15" s="690" t="s">
        <v>72</v>
      </c>
      <c r="B15" s="958">
        <v>0</v>
      </c>
      <c r="C15" s="957">
        <v>0</v>
      </c>
      <c r="D15" s="957">
        <v>0</v>
      </c>
      <c r="E15" s="957">
        <v>0</v>
      </c>
      <c r="F15" s="959">
        <v>0</v>
      </c>
    </row>
    <row r="16" spans="1:6">
      <c r="A16" s="690" t="s">
        <v>73</v>
      </c>
      <c r="B16" s="958">
        <v>0</v>
      </c>
      <c r="C16" s="957">
        <v>0</v>
      </c>
      <c r="D16" s="957">
        <v>0</v>
      </c>
      <c r="E16" s="957">
        <v>0</v>
      </c>
      <c r="F16" s="959">
        <v>0</v>
      </c>
    </row>
    <row r="17" spans="1:7">
      <c r="A17" s="690" t="s">
        <v>74</v>
      </c>
      <c r="B17" s="958">
        <v>0</v>
      </c>
      <c r="C17" s="957">
        <v>-9750388.2300000004</v>
      </c>
      <c r="D17" s="958">
        <v>0</v>
      </c>
      <c r="E17" s="957">
        <v>0</v>
      </c>
      <c r="F17" s="959">
        <v>-9750388.2300000004</v>
      </c>
    </row>
    <row r="18" spans="1:7">
      <c r="A18" s="685"/>
      <c r="B18" s="694"/>
      <c r="C18" s="694"/>
      <c r="D18" s="694"/>
      <c r="E18" s="695"/>
      <c r="F18" s="695"/>
    </row>
    <row r="19" spans="1:7" ht="38.25" customHeight="1">
      <c r="A19" s="685" t="s">
        <v>1807</v>
      </c>
      <c r="B19" s="692"/>
      <c r="C19" s="692"/>
      <c r="D19" s="692"/>
      <c r="E19" s="689">
        <f>E20+E21</f>
        <v>0</v>
      </c>
      <c r="F19" s="689">
        <f t="shared" si="0"/>
        <v>0</v>
      </c>
    </row>
    <row r="20" spans="1:7">
      <c r="A20" s="690" t="s">
        <v>76</v>
      </c>
      <c r="B20" s="692"/>
      <c r="C20" s="692"/>
      <c r="D20" s="692"/>
      <c r="E20" s="696"/>
      <c r="F20" s="689">
        <f t="shared" si="0"/>
        <v>0</v>
      </c>
    </row>
    <row r="21" spans="1:7">
      <c r="A21" s="690" t="s">
        <v>77</v>
      </c>
      <c r="B21" s="692"/>
      <c r="C21" s="692"/>
      <c r="D21" s="692"/>
      <c r="E21" s="696"/>
      <c r="F21" s="689">
        <f t="shared" si="0"/>
        <v>0</v>
      </c>
    </row>
    <row r="22" spans="1:7">
      <c r="A22" s="690"/>
      <c r="B22" s="697"/>
      <c r="C22" s="697"/>
      <c r="D22" s="697"/>
      <c r="E22" s="698"/>
      <c r="F22" s="698"/>
    </row>
    <row r="23" spans="1:7" ht="28.5" customHeight="1">
      <c r="A23" s="706" t="s">
        <v>1642</v>
      </c>
      <c r="B23" s="686">
        <f>B7</f>
        <v>118921417.83</v>
      </c>
      <c r="C23" s="686">
        <f>C12</f>
        <v>-31955185.129999999</v>
      </c>
      <c r="D23" s="686">
        <f>D12</f>
        <v>-10609289.75</v>
      </c>
      <c r="E23" s="689">
        <f>E19</f>
        <v>0</v>
      </c>
      <c r="F23" s="689">
        <f t="shared" si="0"/>
        <v>76356942.950000003</v>
      </c>
      <c r="G23" t="str">
        <f>IF((F23-'CPCA-I-01'!G49)&gt;0.99,"ERROR: DEBERÁ SER IGUAL QUE TOTAL HACIENDA PÚBLICA/PATRIMONIO DEL FORMATO ETCA-I-01","")</f>
        <v/>
      </c>
    </row>
    <row r="24" spans="1:7">
      <c r="A24" s="685"/>
      <c r="B24" s="694"/>
      <c r="C24" s="694"/>
      <c r="D24" s="694"/>
      <c r="E24" s="695"/>
      <c r="F24" s="695"/>
    </row>
    <row r="25" spans="1:7" ht="24">
      <c r="A25" s="685" t="s">
        <v>1804</v>
      </c>
      <c r="B25" s="686">
        <f>B26+B27+B28</f>
        <v>9011051.8200000003</v>
      </c>
      <c r="C25" s="687"/>
      <c r="D25" s="687"/>
      <c r="E25" s="688"/>
      <c r="F25" s="689">
        <f t="shared" si="0"/>
        <v>9011051.8200000003</v>
      </c>
    </row>
    <row r="26" spans="1:7">
      <c r="A26" s="690" t="s">
        <v>66</v>
      </c>
      <c r="B26" s="691"/>
      <c r="C26" s="692"/>
      <c r="D26" s="692"/>
      <c r="E26" s="693"/>
      <c r="F26" s="689">
        <f t="shared" si="0"/>
        <v>0</v>
      </c>
    </row>
    <row r="27" spans="1:7">
      <c r="A27" s="690" t="s">
        <v>67</v>
      </c>
      <c r="B27" s="957">
        <v>9011051.8200000003</v>
      </c>
      <c r="C27" s="958">
        <v>0</v>
      </c>
      <c r="D27" s="958">
        <v>0</v>
      </c>
      <c r="E27" s="957">
        <v>0</v>
      </c>
      <c r="F27" s="959">
        <v>9011051.8200000003</v>
      </c>
    </row>
    <row r="28" spans="1:7">
      <c r="A28" s="690" t="s">
        <v>68</v>
      </c>
      <c r="B28" s="691"/>
      <c r="C28" s="692"/>
      <c r="D28" s="692"/>
      <c r="E28" s="693"/>
      <c r="F28" s="689">
        <f t="shared" si="0"/>
        <v>0</v>
      </c>
    </row>
    <row r="29" spans="1:7">
      <c r="A29" s="685"/>
      <c r="B29" s="694"/>
      <c r="C29" s="694"/>
      <c r="D29" s="694"/>
      <c r="E29" s="695"/>
      <c r="F29" s="695"/>
    </row>
    <row r="30" spans="1:7" ht="24">
      <c r="A30" s="685" t="s">
        <v>1857</v>
      </c>
      <c r="B30" s="687"/>
      <c r="C30" s="686">
        <f>C32</f>
        <v>-10609289.75</v>
      </c>
      <c r="D30" s="686">
        <f>D31+D32+D33+D34+D35</f>
        <v>-18623854.16</v>
      </c>
      <c r="E30" s="688"/>
      <c r="F30" s="689">
        <f t="shared" si="0"/>
        <v>-29233143.91</v>
      </c>
    </row>
    <row r="31" spans="1:7">
      <c r="A31" s="690" t="s">
        <v>239</v>
      </c>
      <c r="B31" s="958">
        <v>0</v>
      </c>
      <c r="C31" s="957">
        <v>0</v>
      </c>
      <c r="D31" s="957">
        <v>-29233143.91</v>
      </c>
      <c r="E31" s="957">
        <v>0</v>
      </c>
      <c r="F31" s="959">
        <v>-29233143.91</v>
      </c>
    </row>
    <row r="32" spans="1:7">
      <c r="A32" s="690" t="s">
        <v>71</v>
      </c>
      <c r="B32" s="958">
        <v>0</v>
      </c>
      <c r="C32" s="957">
        <v>-10609289.75</v>
      </c>
      <c r="D32" s="957">
        <v>10609289.75</v>
      </c>
      <c r="E32" s="957">
        <v>0</v>
      </c>
      <c r="F32" s="959">
        <v>0</v>
      </c>
    </row>
    <row r="33" spans="1:7">
      <c r="A33" s="690" t="s">
        <v>72</v>
      </c>
      <c r="B33" s="958">
        <v>0</v>
      </c>
      <c r="C33" s="957">
        <v>0</v>
      </c>
      <c r="D33" s="957">
        <v>0</v>
      </c>
      <c r="E33" s="957">
        <v>0</v>
      </c>
      <c r="F33" s="959">
        <v>0</v>
      </c>
    </row>
    <row r="34" spans="1:7">
      <c r="A34" s="690" t="s">
        <v>73</v>
      </c>
      <c r="B34" s="958">
        <v>0</v>
      </c>
      <c r="C34" s="957">
        <v>0</v>
      </c>
      <c r="D34" s="957">
        <v>0</v>
      </c>
      <c r="E34" s="957">
        <v>0</v>
      </c>
      <c r="F34" s="959">
        <v>0</v>
      </c>
    </row>
    <row r="35" spans="1:7">
      <c r="A35" s="690" t="s">
        <v>74</v>
      </c>
      <c r="B35" s="687"/>
      <c r="C35" s="687"/>
      <c r="D35" s="691"/>
      <c r="E35" s="688"/>
      <c r="F35" s="689">
        <f t="shared" si="0"/>
        <v>0</v>
      </c>
    </row>
    <row r="36" spans="1:7">
      <c r="A36" s="690"/>
      <c r="B36" s="697"/>
      <c r="C36" s="697"/>
      <c r="D36" s="697"/>
      <c r="E36" s="698"/>
      <c r="F36" s="698"/>
    </row>
    <row r="37" spans="1:7" ht="24">
      <c r="A37" s="685" t="s">
        <v>1805</v>
      </c>
      <c r="B37" s="692"/>
      <c r="C37" s="692"/>
      <c r="D37" s="692"/>
      <c r="E37" s="689">
        <f>E38+E39</f>
        <v>0</v>
      </c>
      <c r="F37" s="689">
        <f t="shared" si="0"/>
        <v>0</v>
      </c>
    </row>
    <row r="38" spans="1:7">
      <c r="A38" s="690" t="s">
        <v>76</v>
      </c>
      <c r="B38" s="692"/>
      <c r="C38" s="692"/>
      <c r="D38" s="692"/>
      <c r="E38" s="696"/>
      <c r="F38" s="689">
        <f t="shared" si="0"/>
        <v>0</v>
      </c>
    </row>
    <row r="39" spans="1:7">
      <c r="A39" s="690" t="s">
        <v>77</v>
      </c>
      <c r="B39" s="687"/>
      <c r="C39" s="687"/>
      <c r="D39" s="687"/>
      <c r="E39" s="696"/>
      <c r="F39" s="689">
        <f t="shared" si="0"/>
        <v>0</v>
      </c>
    </row>
    <row r="40" spans="1:7" ht="16" thickBot="1">
      <c r="A40" s="699"/>
      <c r="B40" s="700"/>
      <c r="C40" s="700"/>
      <c r="D40" s="700"/>
      <c r="E40" s="701"/>
      <c r="F40" s="701"/>
    </row>
    <row r="41" spans="1:7" ht="20.25" customHeight="1" thickBot="1">
      <c r="A41" s="705" t="s">
        <v>1806</v>
      </c>
      <c r="B41" s="702">
        <f>B23+B25</f>
        <v>127932469.65000001</v>
      </c>
      <c r="C41" s="702">
        <f>C23+C30</f>
        <v>-42564474.879999995</v>
      </c>
      <c r="D41" s="702">
        <f>D23+D30</f>
        <v>-29233143.91</v>
      </c>
      <c r="E41" s="703">
        <f>E23+E37</f>
        <v>0</v>
      </c>
      <c r="F41" s="703">
        <f t="shared" si="0"/>
        <v>56134850.860000014</v>
      </c>
      <c r="G41" t="str">
        <f>IF((F41-'CPCA-I-01'!F49)&gt;0.99,"ERROR: DEBERÁ SER IGUAL QUE TOTAL HACIENDA PÚBLICA/PATRIMONIO DEL FORMATO ETCA-I-01","")</f>
        <v/>
      </c>
    </row>
    <row r="42" spans="1:7">
      <c r="A42" s="704" t="s">
        <v>1630</v>
      </c>
    </row>
  </sheetData>
  <sheetProtection formatColumns="0" formatRows="0"/>
  <mergeCells count="4">
    <mergeCell ref="A1:F1"/>
    <mergeCell ref="A2:F2"/>
    <mergeCell ref="A3:F3"/>
    <mergeCell ref="A4:F4"/>
  </mergeCells>
  <pageMargins left="0.7" right="0.7" top="0.75" bottom="0.75" header="0.3" footer="0.3"/>
  <pageSetup scale="71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D69"/>
  <sheetViews>
    <sheetView view="pageBreakPreview" topLeftCell="A40" zoomScale="74" zoomScaleSheetLayoutView="90" workbookViewId="0">
      <selection activeCell="A69" sqref="A69"/>
    </sheetView>
  </sheetViews>
  <sheetFormatPr baseColWidth="10" defaultColWidth="11.33203125" defaultRowHeight="14"/>
  <cols>
    <col min="1" max="1" width="80.83203125" style="37" bestFit="1" customWidth="1"/>
    <col min="2" max="2" width="19.5" style="37" bestFit="1" customWidth="1"/>
    <col min="3" max="3" width="19" style="37" bestFit="1" customWidth="1"/>
    <col min="4" max="16384" width="11.33203125" style="37"/>
  </cols>
  <sheetData>
    <row r="1" spans="1:4" ht="16">
      <c r="A1" s="996" t="str">
        <f>'CPCA-I-01'!A1:G1</f>
        <v>UNIVERSIDAD TECNOLÓGICA DE GUAYMAS</v>
      </c>
      <c r="B1" s="996"/>
      <c r="C1" s="996"/>
    </row>
    <row r="2" spans="1:4" s="76" customFormat="1" ht="16">
      <c r="A2" s="993" t="s">
        <v>3</v>
      </c>
      <c r="B2" s="993"/>
      <c r="C2" s="993"/>
    </row>
    <row r="3" spans="1:4" s="76" customFormat="1" ht="16">
      <c r="A3" s="1013" t="str">
        <f>'CPCA-I-03'!A3:D3</f>
        <v>Del 01 de Enero al 31 de Diciembre 2024</v>
      </c>
      <c r="B3" s="1013"/>
      <c r="C3" s="1013"/>
    </row>
    <row r="4" spans="1:4" s="76" customFormat="1" ht="17" thickBot="1">
      <c r="A4" s="1014" t="str">
        <f>'CPCA-I-01'!A4:G4</f>
        <v>(Cifras en Pesos)</v>
      </c>
      <c r="B4" s="1014"/>
      <c r="C4" s="1014"/>
    </row>
    <row r="5" spans="1:4" ht="30" customHeight="1" thickBot="1">
      <c r="A5" s="764" t="s">
        <v>243</v>
      </c>
      <c r="B5" s="89" t="s">
        <v>247</v>
      </c>
      <c r="C5" s="90" t="s">
        <v>248</v>
      </c>
    </row>
    <row r="6" spans="1:4" ht="16" thickTop="1">
      <c r="A6" s="409" t="s">
        <v>23</v>
      </c>
      <c r="B6" s="410">
        <f>B7+B16</f>
        <v>25496525.280000001</v>
      </c>
      <c r="C6" s="411">
        <f>C7+C16</f>
        <v>10523353.6</v>
      </c>
    </row>
    <row r="7" spans="1:4" ht="15">
      <c r="A7" s="412" t="s">
        <v>25</v>
      </c>
      <c r="B7" s="413">
        <f>SUM(B8:B14)</f>
        <v>359630.73</v>
      </c>
      <c r="C7" s="414">
        <f>SUM(C8:C14)</f>
        <v>1396533.78</v>
      </c>
    </row>
    <row r="8" spans="1:4" s="87" customFormat="1" ht="13">
      <c r="A8" s="415" t="s">
        <v>27</v>
      </c>
      <c r="B8" s="931">
        <v>359630.73</v>
      </c>
      <c r="C8" s="932">
        <v>0</v>
      </c>
      <c r="D8" s="335"/>
    </row>
    <row r="9" spans="1:4" s="87" customFormat="1" ht="13">
      <c r="A9" s="415" t="s">
        <v>29</v>
      </c>
      <c r="B9" s="931">
        <v>0</v>
      </c>
      <c r="C9" s="932">
        <v>1396533.78</v>
      </c>
    </row>
    <row r="10" spans="1:4" s="87" customFormat="1" ht="13">
      <c r="A10" s="415" t="s">
        <v>31</v>
      </c>
      <c r="B10" s="416"/>
      <c r="C10" s="417"/>
    </row>
    <row r="11" spans="1:4" s="87" customFormat="1" ht="13">
      <c r="A11" s="415" t="s">
        <v>33</v>
      </c>
      <c r="B11" s="416"/>
      <c r="C11" s="417"/>
    </row>
    <row r="12" spans="1:4" s="87" customFormat="1" ht="13">
      <c r="A12" s="415" t="s">
        <v>35</v>
      </c>
      <c r="B12" s="416"/>
      <c r="C12" s="417"/>
    </row>
    <row r="13" spans="1:4" s="87" customFormat="1" ht="13">
      <c r="A13" s="415" t="s">
        <v>37</v>
      </c>
      <c r="B13" s="416"/>
      <c r="C13" s="417"/>
    </row>
    <row r="14" spans="1:4" s="87" customFormat="1" ht="13">
      <c r="A14" s="415" t="s">
        <v>39</v>
      </c>
      <c r="B14" s="416"/>
      <c r="C14" s="417"/>
    </row>
    <row r="15" spans="1:4" ht="5.25" customHeight="1">
      <c r="A15" s="409"/>
      <c r="B15" s="418"/>
      <c r="C15" s="419"/>
    </row>
    <row r="16" spans="1:4" ht="15">
      <c r="A16" s="412" t="s">
        <v>44</v>
      </c>
      <c r="B16" s="413">
        <f>SUM(B17:B25)</f>
        <v>25136894.550000001</v>
      </c>
      <c r="C16" s="414">
        <f>SUM(C17:C25)</f>
        <v>9126819.8200000003</v>
      </c>
    </row>
    <row r="17" spans="1:3" s="87" customFormat="1" ht="13">
      <c r="A17" s="415" t="s">
        <v>46</v>
      </c>
      <c r="B17" s="416"/>
      <c r="C17" s="417"/>
    </row>
    <row r="18" spans="1:3" s="87" customFormat="1" ht="13">
      <c r="A18" s="415" t="s">
        <v>48</v>
      </c>
      <c r="B18" s="416"/>
      <c r="C18" s="417"/>
    </row>
    <row r="19" spans="1:3" s="87" customFormat="1" ht="13">
      <c r="A19" s="415" t="s">
        <v>50</v>
      </c>
      <c r="B19" s="416"/>
      <c r="C19" s="932">
        <v>5145126.3600000003</v>
      </c>
    </row>
    <row r="20" spans="1:3" s="87" customFormat="1" ht="13">
      <c r="A20" s="415" t="s">
        <v>52</v>
      </c>
      <c r="B20" s="416"/>
      <c r="C20" s="932">
        <v>3981693.46</v>
      </c>
    </row>
    <row r="21" spans="1:3" s="87" customFormat="1" ht="13">
      <c r="A21" s="415" t="s">
        <v>54</v>
      </c>
      <c r="B21" s="416"/>
      <c r="C21" s="417"/>
    </row>
    <row r="22" spans="1:3" s="87" customFormat="1" ht="13">
      <c r="A22" s="415" t="s">
        <v>56</v>
      </c>
      <c r="B22" s="931">
        <v>25136894.550000001</v>
      </c>
      <c r="C22" s="417"/>
    </row>
    <row r="23" spans="1:3" s="87" customFormat="1" ht="13">
      <c r="A23" s="415" t="s">
        <v>58</v>
      </c>
      <c r="B23" s="416"/>
      <c r="C23" s="417"/>
    </row>
    <row r="24" spans="1:3" s="87" customFormat="1" ht="13">
      <c r="A24" s="415" t="s">
        <v>59</v>
      </c>
      <c r="B24" s="416"/>
      <c r="C24" s="417"/>
    </row>
    <row r="25" spans="1:3" s="87" customFormat="1" ht="13">
      <c r="A25" s="415" t="s">
        <v>60</v>
      </c>
      <c r="B25" s="416"/>
      <c r="C25" s="417"/>
    </row>
    <row r="26" spans="1:3" ht="6.75" customHeight="1">
      <c r="A26" s="420"/>
      <c r="B26" s="418"/>
      <c r="C26" s="419"/>
    </row>
    <row r="27" spans="1:3" ht="15">
      <c r="A27" s="409" t="s">
        <v>24</v>
      </c>
      <c r="B27" s="410">
        <f>B28+B38</f>
        <v>5248920.41</v>
      </c>
      <c r="C27" s="411">
        <f>C28+C38</f>
        <v>0</v>
      </c>
    </row>
    <row r="28" spans="1:3" ht="15">
      <c r="A28" s="412" t="s">
        <v>26</v>
      </c>
      <c r="B28" s="413">
        <f>SUM(B29:B36)</f>
        <v>5248920.41</v>
      </c>
      <c r="C28" s="414">
        <f>SUM(C29:C36)</f>
        <v>0</v>
      </c>
    </row>
    <row r="29" spans="1:3" s="87" customFormat="1" ht="13">
      <c r="A29" s="415" t="s">
        <v>28</v>
      </c>
      <c r="B29" s="931">
        <v>5246425.17</v>
      </c>
      <c r="C29" s="417"/>
    </row>
    <row r="30" spans="1:3" s="87" customFormat="1" ht="13">
      <c r="A30" s="415" t="s">
        <v>30</v>
      </c>
      <c r="B30" s="416"/>
      <c r="C30" s="417"/>
    </row>
    <row r="31" spans="1:3" s="87" customFormat="1" ht="13">
      <c r="A31" s="415" t="s">
        <v>32</v>
      </c>
      <c r="B31" s="416"/>
      <c r="C31" s="417"/>
    </row>
    <row r="32" spans="1:3" s="87" customFormat="1" ht="13">
      <c r="A32" s="415" t="s">
        <v>34</v>
      </c>
      <c r="B32" s="416"/>
      <c r="C32" s="417"/>
    </row>
    <row r="33" spans="1:3" s="87" customFormat="1" ht="13">
      <c r="A33" s="415" t="s">
        <v>36</v>
      </c>
      <c r="B33" s="416"/>
      <c r="C33" s="417"/>
    </row>
    <row r="34" spans="1:3" s="87" customFormat="1" ht="13">
      <c r="A34" s="415" t="s">
        <v>38</v>
      </c>
      <c r="B34" s="416"/>
      <c r="C34" s="417"/>
    </row>
    <row r="35" spans="1:3" s="87" customFormat="1" ht="13">
      <c r="A35" s="415" t="s">
        <v>40</v>
      </c>
      <c r="B35" s="416"/>
      <c r="C35" s="417"/>
    </row>
    <row r="36" spans="1:3" s="87" customFormat="1" ht="13">
      <c r="A36" s="415" t="s">
        <v>41</v>
      </c>
      <c r="B36" s="931">
        <v>2495.2399999999998</v>
      </c>
      <c r="C36" s="417"/>
    </row>
    <row r="37" spans="1:3" ht="6" customHeight="1">
      <c r="A37" s="409"/>
      <c r="B37" s="421"/>
      <c r="C37" s="422"/>
    </row>
    <row r="38" spans="1:3" ht="15">
      <c r="A38" s="412" t="s">
        <v>45</v>
      </c>
      <c r="B38" s="413">
        <f>SUM(B39:B44)</f>
        <v>0</v>
      </c>
      <c r="C38" s="414">
        <f>SUM(C39:C44)</f>
        <v>0</v>
      </c>
    </row>
    <row r="39" spans="1:3" s="87" customFormat="1" ht="13">
      <c r="A39" s="415" t="s">
        <v>47</v>
      </c>
      <c r="B39" s="416"/>
      <c r="C39" s="417"/>
    </row>
    <row r="40" spans="1:3" s="87" customFormat="1" ht="13">
      <c r="A40" s="415" t="s">
        <v>49</v>
      </c>
      <c r="B40" s="416"/>
      <c r="C40" s="417"/>
    </row>
    <row r="41" spans="1:3" s="87" customFormat="1" ht="13">
      <c r="A41" s="415" t="s">
        <v>51</v>
      </c>
      <c r="B41" s="416"/>
      <c r="C41" s="417"/>
    </row>
    <row r="42" spans="1:3" s="87" customFormat="1" ht="13">
      <c r="A42" s="415" t="s">
        <v>53</v>
      </c>
      <c r="B42" s="416"/>
      <c r="C42" s="417"/>
    </row>
    <row r="43" spans="1:3" s="87" customFormat="1" ht="13">
      <c r="A43" s="415" t="s">
        <v>55</v>
      </c>
      <c r="B43" s="416"/>
      <c r="C43" s="417"/>
    </row>
    <row r="44" spans="1:3" s="87" customFormat="1" ht="13">
      <c r="A44" s="415" t="s">
        <v>57</v>
      </c>
      <c r="B44" s="416"/>
      <c r="C44" s="417"/>
    </row>
    <row r="45" spans="1:3">
      <c r="A45" s="423"/>
      <c r="B45" s="418"/>
      <c r="C45" s="419"/>
    </row>
    <row r="46" spans="1:3" ht="15">
      <c r="A46" s="409" t="s">
        <v>249</v>
      </c>
      <c r="B46" s="410">
        <f>B47+B52</f>
        <v>9011051.8200000003</v>
      </c>
      <c r="C46" s="411">
        <f>C47+C52</f>
        <v>29233143.91</v>
      </c>
    </row>
    <row r="47" spans="1:3" ht="15">
      <c r="A47" s="412" t="s">
        <v>65</v>
      </c>
      <c r="B47" s="413">
        <f>SUM(B48:B50)</f>
        <v>9011051.8200000003</v>
      </c>
      <c r="C47" s="414">
        <f>SUM(C48:C50)</f>
        <v>0</v>
      </c>
    </row>
    <row r="48" spans="1:3" s="87" customFormat="1" ht="13">
      <c r="A48" s="415" t="s">
        <v>66</v>
      </c>
      <c r="B48" s="416"/>
      <c r="C48" s="417"/>
    </row>
    <row r="49" spans="1:3" s="87" customFormat="1" ht="13">
      <c r="A49" s="415" t="s">
        <v>67</v>
      </c>
      <c r="B49" s="931">
        <v>9011051.8200000003</v>
      </c>
      <c r="C49" s="417"/>
    </row>
    <row r="50" spans="1:3" s="87" customFormat="1" ht="13">
      <c r="A50" s="415" t="s">
        <v>68</v>
      </c>
      <c r="B50" s="416"/>
      <c r="C50" s="417"/>
    </row>
    <row r="51" spans="1:3" ht="6" customHeight="1">
      <c r="A51" s="412"/>
      <c r="B51" s="421"/>
      <c r="C51" s="422"/>
    </row>
    <row r="52" spans="1:3" ht="15.75" customHeight="1">
      <c r="A52" s="412" t="s">
        <v>69</v>
      </c>
      <c r="B52" s="413">
        <f>SUM(B53:B57)</f>
        <v>0</v>
      </c>
      <c r="C52" s="414">
        <f>SUM(C53:C57)</f>
        <v>29233143.91</v>
      </c>
    </row>
    <row r="53" spans="1:3" s="87" customFormat="1" ht="13">
      <c r="A53" s="415" t="s">
        <v>70</v>
      </c>
      <c r="B53" s="416"/>
      <c r="C53" s="932">
        <v>18623854.16</v>
      </c>
    </row>
    <row r="54" spans="1:3" s="87" customFormat="1" ht="13">
      <c r="A54" s="415" t="s">
        <v>71</v>
      </c>
      <c r="B54" s="416"/>
      <c r="C54" s="932">
        <v>10609289.75</v>
      </c>
    </row>
    <row r="55" spans="1:3" s="87" customFormat="1" ht="13">
      <c r="A55" s="415" t="s">
        <v>72</v>
      </c>
      <c r="B55" s="416"/>
      <c r="C55" s="417"/>
    </row>
    <row r="56" spans="1:3" s="87" customFormat="1" ht="13">
      <c r="A56" s="415" t="s">
        <v>73</v>
      </c>
      <c r="B56" s="416"/>
      <c r="C56" s="417"/>
    </row>
    <row r="57" spans="1:3" s="87" customFormat="1" ht="13">
      <c r="A57" s="415" t="s">
        <v>74</v>
      </c>
      <c r="B57" s="416"/>
      <c r="C57" s="417"/>
    </row>
    <row r="58" spans="1:3" ht="7.5" customHeight="1">
      <c r="A58" s="412"/>
      <c r="B58" s="418"/>
      <c r="C58" s="419"/>
    </row>
    <row r="59" spans="1:3" ht="15">
      <c r="A59" s="412" t="s">
        <v>250</v>
      </c>
      <c r="B59" s="413">
        <f>SUM(B60:B61)</f>
        <v>0</v>
      </c>
      <c r="C59" s="414">
        <f>SUM(C60:C61)</f>
        <v>0</v>
      </c>
    </row>
    <row r="60" spans="1:3" s="87" customFormat="1" ht="13">
      <c r="A60" s="415" t="s">
        <v>76</v>
      </c>
      <c r="B60" s="416"/>
      <c r="C60" s="417"/>
    </row>
    <row r="61" spans="1:3" s="87" customFormat="1" thickBot="1">
      <c r="A61" s="424" t="s">
        <v>77</v>
      </c>
      <c r="B61" s="425"/>
      <c r="C61" s="426"/>
    </row>
    <row r="62" spans="1:3" s="87" customFormat="1" ht="12">
      <c r="A62" s="87" t="s">
        <v>1630</v>
      </c>
      <c r="B62" s="416"/>
      <c r="C62" s="416"/>
    </row>
    <row r="63" spans="1:3" s="87" customFormat="1" ht="12">
      <c r="B63" s="416"/>
      <c r="C63" s="416"/>
    </row>
    <row r="64" spans="1:3" s="87" customFormat="1" ht="12">
      <c r="B64" s="416"/>
      <c r="C64" s="416"/>
    </row>
    <row r="65" spans="1:3" s="87" customFormat="1" ht="12">
      <c r="A65" s="427"/>
      <c r="B65" s="416"/>
      <c r="C65" s="416"/>
    </row>
    <row r="66" spans="1:3" s="87" customFormat="1" ht="16">
      <c r="A66" s="984" t="s">
        <v>2337</v>
      </c>
      <c r="B66" s="416"/>
      <c r="C66" s="416"/>
    </row>
    <row r="67" spans="1:3" s="87" customFormat="1" ht="16">
      <c r="A67" s="983" t="s">
        <v>2338</v>
      </c>
      <c r="B67" s="416"/>
      <c r="C67" s="416"/>
    </row>
    <row r="68" spans="1:3" ht="16">
      <c r="A68" s="983" t="s">
        <v>2339</v>
      </c>
    </row>
    <row r="69" spans="1:3" ht="16">
      <c r="A69" s="983" t="s">
        <v>2340</v>
      </c>
    </row>
  </sheetData>
  <sheetProtection formatColumns="0" formatRow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70" orientation="portrait" verticalDpi="1200" r:id="rId1"/>
  <colBreaks count="1" manualBreakCount="1">
    <brk id="4" max="77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3">
    <tabColor rgb="FF92D050"/>
    <pageSetUpPr fitToPage="1"/>
  </sheetPr>
  <dimension ref="A1:E70"/>
  <sheetViews>
    <sheetView view="pageBreakPreview" topLeftCell="A38" zoomScale="89" zoomScaleSheetLayoutView="140" workbookViewId="0">
      <selection activeCell="C75" sqref="C75"/>
    </sheetView>
  </sheetViews>
  <sheetFormatPr baseColWidth="10" defaultColWidth="11.33203125" defaultRowHeight="14"/>
  <cols>
    <col min="1" max="1" width="1.5" style="37" customWidth="1"/>
    <col min="2" max="2" width="70.83203125" style="37" customWidth="1"/>
    <col min="3" max="4" width="12.6640625" style="37" customWidth="1"/>
    <col min="5" max="16384" width="11.33203125" style="37"/>
  </cols>
  <sheetData>
    <row r="1" spans="1:4">
      <c r="A1" s="1017" t="str">
        <f>'CPCA-I-01'!A1</f>
        <v>UNIVERSIDAD TECNOLÓGICA DE GUAYMAS</v>
      </c>
      <c r="B1" s="1017"/>
      <c r="C1" s="1017"/>
      <c r="D1" s="1017"/>
    </row>
    <row r="2" spans="1:4">
      <c r="A2" s="994" t="s">
        <v>4</v>
      </c>
      <c r="B2" s="994"/>
      <c r="C2" s="994"/>
      <c r="D2" s="994"/>
    </row>
    <row r="3" spans="1:4">
      <c r="A3" s="1013" t="str">
        <f>'CPCA-I-03'!A3:G3</f>
        <v>Del 01 de Enero al 31 de Diciembre 2024</v>
      </c>
      <c r="B3" s="1013"/>
      <c r="C3" s="1013"/>
      <c r="D3" s="1013"/>
    </row>
    <row r="4" spans="1:4" ht="15" thickBot="1">
      <c r="A4" s="1020" t="str">
        <f>'CPCA-I-01'!A4:G4</f>
        <v>(Cifras en Pesos)</v>
      </c>
      <c r="B4" s="1020"/>
      <c r="C4" s="1020"/>
      <c r="D4" s="1020"/>
    </row>
    <row r="5" spans="1:4" ht="23.25" customHeight="1" thickBot="1">
      <c r="A5" s="1018" t="s">
        <v>243</v>
      </c>
      <c r="B5" s="1019"/>
      <c r="C5" s="125">
        <v>2024</v>
      </c>
      <c r="D5" s="126">
        <v>2023</v>
      </c>
    </row>
    <row r="6" spans="1:4" s="92" customFormat="1" ht="12" customHeight="1" thickTop="1">
      <c r="A6" s="1015" t="s">
        <v>251</v>
      </c>
      <c r="B6" s="1016"/>
      <c r="C6" s="1016"/>
      <c r="D6" s="91"/>
    </row>
    <row r="7" spans="1:4" s="92" customFormat="1" ht="12.75" customHeight="1">
      <c r="A7" s="93"/>
      <c r="B7" s="94" t="s">
        <v>247</v>
      </c>
      <c r="C7" s="109">
        <f>SUM(C8:C17)</f>
        <v>30212725.73</v>
      </c>
      <c r="D7" s="110">
        <f>SUM(D8:D17)</f>
        <v>31086327.530000001</v>
      </c>
    </row>
    <row r="8" spans="1:4" s="96" customFormat="1" ht="11" customHeight="1">
      <c r="A8" s="95"/>
      <c r="B8" s="107" t="s">
        <v>196</v>
      </c>
      <c r="C8" s="111"/>
      <c r="D8" s="112"/>
    </row>
    <row r="9" spans="1:4" s="96" customFormat="1" ht="11" customHeight="1">
      <c r="A9" s="95"/>
      <c r="B9" s="107" t="s">
        <v>197</v>
      </c>
      <c r="C9" s="111"/>
      <c r="D9" s="112"/>
    </row>
    <row r="10" spans="1:4" s="96" customFormat="1" ht="11" customHeight="1">
      <c r="A10" s="95"/>
      <c r="B10" s="107" t="s">
        <v>384</v>
      </c>
      <c r="C10" s="111"/>
      <c r="D10" s="112"/>
    </row>
    <row r="11" spans="1:4" s="96" customFormat="1" ht="12">
      <c r="A11" s="95"/>
      <c r="B11" s="107" t="s">
        <v>199</v>
      </c>
      <c r="C11" s="111"/>
      <c r="D11" s="112"/>
    </row>
    <row r="12" spans="1:4" s="96" customFormat="1" ht="12">
      <c r="A12" s="95"/>
      <c r="B12" s="107" t="s">
        <v>385</v>
      </c>
      <c r="C12" s="933">
        <v>27929.14</v>
      </c>
      <c r="D12" s="934">
        <v>14366.08</v>
      </c>
    </row>
    <row r="13" spans="1:4" s="96" customFormat="1" ht="12">
      <c r="A13" s="95"/>
      <c r="B13" s="107" t="s">
        <v>861</v>
      </c>
      <c r="C13" s="111"/>
      <c r="D13" s="112"/>
    </row>
    <row r="14" spans="1:4" s="96" customFormat="1" ht="12">
      <c r="A14" s="95"/>
      <c r="B14" s="107" t="s">
        <v>873</v>
      </c>
      <c r="C14" s="933">
        <v>1820608.33</v>
      </c>
      <c r="D14" s="934">
        <v>2069819</v>
      </c>
    </row>
    <row r="15" spans="1:4" s="96" customFormat="1" ht="25.5" customHeight="1">
      <c r="A15" s="95"/>
      <c r="B15" s="107" t="s">
        <v>862</v>
      </c>
      <c r="C15" s="111"/>
      <c r="D15" s="112"/>
    </row>
    <row r="16" spans="1:4" s="96" customFormat="1" ht="12" customHeight="1">
      <c r="A16" s="95"/>
      <c r="B16" s="107" t="s">
        <v>868</v>
      </c>
      <c r="C16" s="933">
        <v>28364188.260000002</v>
      </c>
      <c r="D16" s="934">
        <v>29002142.449999999</v>
      </c>
    </row>
    <row r="17" spans="1:4" s="96" customFormat="1" ht="12" customHeight="1">
      <c r="A17" s="95"/>
      <c r="B17" s="107" t="s">
        <v>252</v>
      </c>
      <c r="C17" s="111"/>
      <c r="D17" s="112"/>
    </row>
    <row r="18" spans="1:4" s="92" customFormat="1" ht="13.5" customHeight="1">
      <c r="A18" s="93"/>
      <c r="B18" s="94" t="s">
        <v>248</v>
      </c>
      <c r="C18" s="109">
        <f>SUM(C19:C34)</f>
        <v>30572356.459999997</v>
      </c>
      <c r="D18" s="110">
        <f>SUM(D19:D34)</f>
        <v>31522536.600000001</v>
      </c>
    </row>
    <row r="19" spans="1:4" s="92" customFormat="1" ht="11" customHeight="1">
      <c r="A19" s="93"/>
      <c r="B19" s="107" t="s">
        <v>210</v>
      </c>
      <c r="C19" s="933">
        <v>23889636.859999999</v>
      </c>
      <c r="D19" s="934">
        <v>24549812.34</v>
      </c>
    </row>
    <row r="20" spans="1:4" s="92" customFormat="1" ht="11" customHeight="1">
      <c r="A20" s="93"/>
      <c r="B20" s="107" t="s">
        <v>211</v>
      </c>
      <c r="C20" s="933">
        <v>1387404.4</v>
      </c>
      <c r="D20" s="934">
        <v>1320692.56</v>
      </c>
    </row>
    <row r="21" spans="1:4" s="92" customFormat="1" ht="11" customHeight="1">
      <c r="A21" s="93"/>
      <c r="B21" s="107" t="s">
        <v>212</v>
      </c>
      <c r="C21" s="933">
        <v>3227006.11</v>
      </c>
      <c r="D21" s="934">
        <v>4448380.87</v>
      </c>
    </row>
    <row r="22" spans="1:4" s="92" customFormat="1" ht="12.75" customHeight="1">
      <c r="A22" s="93"/>
      <c r="B22" s="107" t="s">
        <v>213</v>
      </c>
      <c r="C22" s="111"/>
      <c r="D22" s="112"/>
    </row>
    <row r="23" spans="1:4" s="92" customFormat="1" ht="11" customHeight="1">
      <c r="A23" s="93"/>
      <c r="B23" s="107" t="s">
        <v>253</v>
      </c>
      <c r="C23" s="111"/>
      <c r="D23" s="112"/>
    </row>
    <row r="24" spans="1:4" s="92" customFormat="1" ht="11" customHeight="1">
      <c r="A24" s="93"/>
      <c r="B24" s="107" t="s">
        <v>254</v>
      </c>
      <c r="C24" s="111"/>
      <c r="D24" s="112"/>
    </row>
    <row r="25" spans="1:4" s="92" customFormat="1" ht="11" customHeight="1">
      <c r="A25" s="93"/>
      <c r="B25" s="107" t="s">
        <v>216</v>
      </c>
      <c r="C25" s="933">
        <v>181549.44</v>
      </c>
      <c r="D25" s="934">
        <v>22736</v>
      </c>
    </row>
    <row r="26" spans="1:4" s="92" customFormat="1" ht="11" customHeight="1">
      <c r="A26" s="93"/>
      <c r="B26" s="107" t="s">
        <v>217</v>
      </c>
      <c r="C26" s="111"/>
      <c r="D26" s="112"/>
    </row>
    <row r="27" spans="1:4" s="92" customFormat="1" ht="11" customHeight="1">
      <c r="A27" s="93"/>
      <c r="B27" s="107" t="s">
        <v>218</v>
      </c>
      <c r="C27" s="111"/>
      <c r="D27" s="112"/>
    </row>
    <row r="28" spans="1:4" s="92" customFormat="1" ht="11" customHeight="1">
      <c r="A28" s="93"/>
      <c r="B28" s="107" t="s">
        <v>219</v>
      </c>
      <c r="C28" s="111"/>
      <c r="D28" s="112"/>
    </row>
    <row r="29" spans="1:4" s="92" customFormat="1" ht="11" customHeight="1">
      <c r="A29" s="93"/>
      <c r="B29" s="107" t="s">
        <v>220</v>
      </c>
      <c r="C29" s="111"/>
      <c r="D29" s="112"/>
    </row>
    <row r="30" spans="1:4" s="92" customFormat="1" ht="11" customHeight="1">
      <c r="A30" s="93"/>
      <c r="B30" s="107" t="s">
        <v>221</v>
      </c>
      <c r="C30" s="111"/>
      <c r="D30" s="112"/>
    </row>
    <row r="31" spans="1:4" s="92" customFormat="1" ht="11" customHeight="1">
      <c r="A31" s="93"/>
      <c r="B31" s="107" t="s">
        <v>255</v>
      </c>
      <c r="C31" s="111"/>
      <c r="D31" s="112"/>
    </row>
    <row r="32" spans="1:4" s="92" customFormat="1" ht="11" customHeight="1">
      <c r="A32" s="93"/>
      <c r="B32" s="107" t="s">
        <v>66</v>
      </c>
      <c r="C32" s="111"/>
      <c r="D32" s="112"/>
    </row>
    <row r="33" spans="1:4" s="92" customFormat="1" ht="11" customHeight="1">
      <c r="A33" s="93"/>
      <c r="B33" s="107" t="s">
        <v>224</v>
      </c>
      <c r="C33" s="111"/>
      <c r="D33" s="112"/>
    </row>
    <row r="34" spans="1:4" s="92" customFormat="1" ht="12">
      <c r="A34" s="93"/>
      <c r="B34" s="107" t="s">
        <v>256</v>
      </c>
      <c r="C34" s="933">
        <v>1886759.65</v>
      </c>
      <c r="D34" s="934">
        <v>1180914.83</v>
      </c>
    </row>
    <row r="35" spans="1:4" s="92" customFormat="1" ht="12" customHeight="1">
      <c r="A35" s="97" t="s">
        <v>257</v>
      </c>
      <c r="B35" s="98"/>
      <c r="C35" s="113">
        <f>C7-C18</f>
        <v>-359630.72999999672</v>
      </c>
      <c r="D35" s="114">
        <f>D7-D18</f>
        <v>-436209.0700000003</v>
      </c>
    </row>
    <row r="36" spans="1:4" s="92" customFormat="1" ht="4.5" customHeight="1">
      <c r="A36" s="99"/>
      <c r="B36" s="100"/>
      <c r="C36" s="115"/>
      <c r="D36" s="116"/>
    </row>
    <row r="37" spans="1:4" s="92" customFormat="1" ht="11">
      <c r="A37" s="101" t="s">
        <v>258</v>
      </c>
      <c r="B37" s="94"/>
      <c r="C37" s="117"/>
      <c r="D37" s="118"/>
    </row>
    <row r="38" spans="1:4" s="92" customFormat="1" ht="10.5" customHeight="1">
      <c r="A38" s="93"/>
      <c r="B38" s="94" t="s">
        <v>247</v>
      </c>
      <c r="C38" s="109">
        <f>SUM(C39:C41)</f>
        <v>0</v>
      </c>
      <c r="D38" s="110">
        <f>SUM(D39:D41)</f>
        <v>0</v>
      </c>
    </row>
    <row r="39" spans="1:4" s="92" customFormat="1" ht="11" customHeight="1">
      <c r="A39" s="93"/>
      <c r="B39" s="108" t="s">
        <v>50</v>
      </c>
      <c r="C39" s="111"/>
      <c r="D39" s="112"/>
    </row>
    <row r="40" spans="1:4" s="92" customFormat="1" ht="11" customHeight="1">
      <c r="A40" s="93"/>
      <c r="B40" s="108" t="s">
        <v>52</v>
      </c>
      <c r="C40" s="111"/>
      <c r="D40" s="112"/>
    </row>
    <row r="41" spans="1:4" s="92" customFormat="1" ht="11" customHeight="1">
      <c r="A41" s="93"/>
      <c r="B41" s="108" t="s">
        <v>259</v>
      </c>
      <c r="C41" s="111"/>
      <c r="D41" s="112"/>
    </row>
    <row r="42" spans="1:4" s="92" customFormat="1" ht="10.5" customHeight="1">
      <c r="A42" s="93"/>
      <c r="B42" s="94" t="s">
        <v>248</v>
      </c>
      <c r="C42" s="109">
        <f>SUM(C43:C45)</f>
        <v>0</v>
      </c>
      <c r="D42" s="110">
        <f>SUM(D43:D45)</f>
        <v>0</v>
      </c>
    </row>
    <row r="43" spans="1:4" s="92" customFormat="1" ht="11" customHeight="1">
      <c r="A43" s="93"/>
      <c r="B43" s="108" t="s">
        <v>50</v>
      </c>
      <c r="C43" s="111"/>
      <c r="D43" s="112"/>
    </row>
    <row r="44" spans="1:4" s="92" customFormat="1" ht="11" customHeight="1">
      <c r="A44" s="93"/>
      <c r="B44" s="108" t="s">
        <v>52</v>
      </c>
      <c r="C44" s="111"/>
      <c r="D44" s="112"/>
    </row>
    <row r="45" spans="1:4" s="92" customFormat="1" ht="11" customHeight="1">
      <c r="A45" s="93"/>
      <c r="B45" s="108" t="s">
        <v>260</v>
      </c>
      <c r="C45" s="111"/>
      <c r="D45" s="112"/>
    </row>
    <row r="46" spans="1:4" s="92" customFormat="1" ht="12" customHeight="1">
      <c r="A46" s="97" t="s">
        <v>261</v>
      </c>
      <c r="B46" s="98"/>
      <c r="C46" s="113">
        <f>C38-C42</f>
        <v>0</v>
      </c>
      <c r="D46" s="114">
        <f>D38-D42</f>
        <v>0</v>
      </c>
    </row>
    <row r="47" spans="1:4" s="92" customFormat="1" ht="2.25" customHeight="1">
      <c r="A47" s="99"/>
      <c r="B47" s="100"/>
      <c r="C47" s="119"/>
      <c r="D47" s="120"/>
    </row>
    <row r="48" spans="1:4" s="92" customFormat="1" ht="12" customHeight="1">
      <c r="A48" s="101" t="s">
        <v>262</v>
      </c>
      <c r="B48" s="94"/>
      <c r="C48" s="117"/>
      <c r="D48" s="118"/>
    </row>
    <row r="49" spans="1:5" s="92" customFormat="1" ht="11">
      <c r="A49" s="93"/>
      <c r="B49" s="94" t="s">
        <v>247</v>
      </c>
      <c r="C49" s="109">
        <f>C50+C53</f>
        <v>0</v>
      </c>
      <c r="D49" s="110">
        <f>D50+D53</f>
        <v>0</v>
      </c>
    </row>
    <row r="50" spans="1:5" s="92" customFormat="1" ht="11" customHeight="1">
      <c r="A50" s="93"/>
      <c r="B50" s="108" t="s">
        <v>263</v>
      </c>
      <c r="C50" s="111">
        <f>C51+C52</f>
        <v>0</v>
      </c>
      <c r="D50" s="112">
        <f>D51+D52</f>
        <v>0</v>
      </c>
    </row>
    <row r="51" spans="1:5" s="92" customFormat="1" ht="11" customHeight="1">
      <c r="A51" s="93"/>
      <c r="B51" s="108" t="s">
        <v>876</v>
      </c>
      <c r="C51" s="111">
        <v>0</v>
      </c>
      <c r="D51" s="112">
        <v>0</v>
      </c>
    </row>
    <row r="52" spans="1:5" s="92" customFormat="1" ht="11" customHeight="1">
      <c r="A52" s="93"/>
      <c r="B52" s="108" t="s">
        <v>877</v>
      </c>
      <c r="C52" s="111">
        <v>0</v>
      </c>
      <c r="D52" s="112">
        <v>0</v>
      </c>
    </row>
    <row r="53" spans="1:5" s="92" customFormat="1" ht="11" customHeight="1">
      <c r="A53" s="93"/>
      <c r="B53" s="108" t="s">
        <v>264</v>
      </c>
      <c r="C53" s="111">
        <v>0</v>
      </c>
      <c r="D53" s="112">
        <v>0</v>
      </c>
    </row>
    <row r="54" spans="1:5" s="92" customFormat="1" ht="11.25" customHeight="1">
      <c r="A54" s="93"/>
      <c r="B54" s="94" t="s">
        <v>248</v>
      </c>
      <c r="C54" s="109">
        <f>C55+C58</f>
        <v>0</v>
      </c>
      <c r="D54" s="110">
        <f>D55+D58</f>
        <v>0</v>
      </c>
    </row>
    <row r="55" spans="1:5" s="92" customFormat="1" ht="11" customHeight="1">
      <c r="A55" s="93"/>
      <c r="B55" s="108" t="s">
        <v>265</v>
      </c>
      <c r="C55" s="111">
        <f>C56+C57</f>
        <v>0</v>
      </c>
      <c r="D55" s="112">
        <f>D56+D57</f>
        <v>0</v>
      </c>
    </row>
    <row r="56" spans="1:5" s="92" customFormat="1" ht="11" customHeight="1">
      <c r="A56" s="93"/>
      <c r="B56" s="108" t="s">
        <v>876</v>
      </c>
      <c r="C56" s="111"/>
      <c r="D56" s="112"/>
    </row>
    <row r="57" spans="1:5" s="92" customFormat="1" ht="11" customHeight="1">
      <c r="A57" s="93"/>
      <c r="B57" s="108" t="s">
        <v>877</v>
      </c>
      <c r="C57" s="111"/>
      <c r="D57" s="112"/>
    </row>
    <row r="58" spans="1:5" s="92" customFormat="1" ht="11" customHeight="1">
      <c r="A58" s="93"/>
      <c r="B58" s="108" t="s">
        <v>266</v>
      </c>
      <c r="C58" s="111"/>
      <c r="D58" s="112"/>
    </row>
    <row r="59" spans="1:5" s="92" customFormat="1" ht="12" customHeight="1">
      <c r="A59" s="97" t="s">
        <v>267</v>
      </c>
      <c r="B59" s="98"/>
      <c r="C59" s="113">
        <f>C49-C54</f>
        <v>0</v>
      </c>
      <c r="D59" s="114">
        <f>D49-D54</f>
        <v>0</v>
      </c>
    </row>
    <row r="60" spans="1:5" s="92" customFormat="1" ht="2.25" customHeight="1">
      <c r="A60" s="99"/>
      <c r="B60" s="100"/>
      <c r="C60" s="119"/>
      <c r="D60" s="120"/>
    </row>
    <row r="61" spans="1:5" s="92" customFormat="1" ht="12" customHeight="1">
      <c r="A61" s="97" t="s">
        <v>268</v>
      </c>
      <c r="B61" s="102"/>
      <c r="C61" s="121">
        <f>C59+C46+C35</f>
        <v>-359630.72999999672</v>
      </c>
      <c r="D61" s="122">
        <f>D59+D46+D35</f>
        <v>-436209.0700000003</v>
      </c>
    </row>
    <row r="62" spans="1:5" ht="2.25" customHeight="1">
      <c r="A62" s="103"/>
      <c r="B62" s="104"/>
      <c r="C62" s="119"/>
      <c r="D62" s="120"/>
    </row>
    <row r="63" spans="1:5" s="92" customFormat="1" ht="12" customHeight="1">
      <c r="A63" s="97" t="s">
        <v>269</v>
      </c>
      <c r="B63" s="98"/>
      <c r="C63" s="935">
        <v>577498.94999999995</v>
      </c>
      <c r="D63" s="936">
        <v>1013708.02</v>
      </c>
      <c r="E63" s="334" t="str">
        <f>IF(C63-'CPCA-I-01'!C8&gt;0.99,"ERROR!!!, NO COINCIDEN LOS MONTOS CON LO REPORTADO EN EL FORMATO ETCA-I-01 EN EL EJERCICIO 2015","")</f>
        <v/>
      </c>
    </row>
    <row r="64" spans="1:5" s="92" customFormat="1" ht="12" customHeight="1" thickBot="1">
      <c r="A64" s="106" t="s">
        <v>270</v>
      </c>
      <c r="B64" s="105"/>
      <c r="C64" s="123">
        <f>C63+C61</f>
        <v>217868.22000000323</v>
      </c>
      <c r="D64" s="124">
        <f>D63+D61</f>
        <v>577498.94999999972</v>
      </c>
      <c r="E64" s="334" t="str">
        <f>IF(C64-'CPCA-I-01'!B8&gt;0.99,"ERROR!!!, NO COINCIDEN LOS MONTOS CON LO REPORTADO EN EL FORMATO ETCA-I-01","")</f>
        <v/>
      </c>
    </row>
    <row r="65" spans="1:5" s="92" customFormat="1" ht="12" customHeight="1">
      <c r="A65" s="92" t="s">
        <v>240</v>
      </c>
      <c r="E65" s="457"/>
    </row>
    <row r="66" spans="1:5" s="92" customFormat="1" ht="12" customHeight="1">
      <c r="E66" s="457"/>
    </row>
    <row r="67" spans="1:5" s="92" customFormat="1" ht="12" customHeight="1">
      <c r="A67" s="98"/>
      <c r="B67" s="102"/>
      <c r="C67" s="121"/>
      <c r="D67" s="121"/>
      <c r="E67" s="334"/>
    </row>
    <row r="68" spans="1:5" s="92" customFormat="1" ht="12" customHeight="1">
      <c r="A68" s="98"/>
      <c r="B68" s="102"/>
      <c r="C68" s="121"/>
      <c r="D68" s="121"/>
      <c r="E68" s="334"/>
    </row>
    <row r="69" spans="1:5" s="92" customFormat="1" ht="12" customHeight="1">
      <c r="A69" s="98"/>
      <c r="B69" s="102"/>
      <c r="C69" s="121"/>
      <c r="D69" s="121"/>
      <c r="E69" s="334"/>
    </row>
    <row r="70" spans="1:5" ht="12" customHeight="1">
      <c r="A70" s="87" t="s">
        <v>241</v>
      </c>
    </row>
  </sheetData>
  <sheetProtection insertHyperlinks="0"/>
  <mergeCells count="6">
    <mergeCell ref="A6:C6"/>
    <mergeCell ref="A1:D1"/>
    <mergeCell ref="A2:D2"/>
    <mergeCell ref="A3:D3"/>
    <mergeCell ref="A5:B5"/>
    <mergeCell ref="A4:D4"/>
  </mergeCells>
  <printOptions horizontalCentered="1"/>
  <pageMargins left="0.39370078740157483" right="0.39370078740157483" top="0.39370078740157483" bottom="0.39370078740157483" header="0.31496062992125984" footer="0.31496062992125984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H33"/>
  <sheetViews>
    <sheetView view="pageBreakPreview" topLeftCell="A20" zoomScaleSheetLayoutView="100" workbookViewId="0">
      <selection activeCell="C34" sqref="C34"/>
    </sheetView>
  </sheetViews>
  <sheetFormatPr baseColWidth="10" defaultColWidth="11.33203125" defaultRowHeight="14"/>
  <cols>
    <col min="1" max="1" width="1.33203125" style="88" customWidth="1"/>
    <col min="2" max="2" width="43" style="88" customWidth="1"/>
    <col min="3" max="7" width="12.6640625" style="88" customWidth="1"/>
    <col min="8" max="8" width="63.83203125" style="88" customWidth="1"/>
    <col min="9" max="16384" width="11.33203125" style="88"/>
  </cols>
  <sheetData>
    <row r="1" spans="1:8" ht="16">
      <c r="A1" s="1023" t="str">
        <f>'CPCA-I-01'!A1</f>
        <v>UNIVERSIDAD TECNOLÓGICA DE GUAYMAS</v>
      </c>
      <c r="B1" s="1023"/>
      <c r="C1" s="1023"/>
      <c r="D1" s="1023"/>
      <c r="E1" s="1023"/>
      <c r="F1" s="1023"/>
      <c r="G1" s="1023"/>
    </row>
    <row r="2" spans="1:8" s="127" customFormat="1" ht="18">
      <c r="A2" s="1023" t="s">
        <v>5</v>
      </c>
      <c r="B2" s="1023"/>
      <c r="C2" s="1023"/>
      <c r="D2" s="1023"/>
      <c r="E2" s="1023"/>
      <c r="F2" s="1023"/>
      <c r="G2" s="1023"/>
      <c r="H2" s="326"/>
    </row>
    <row r="3" spans="1:8" s="127" customFormat="1" ht="16">
      <c r="A3" s="1024" t="str">
        <f>'CPCA-I-03'!A3:D3</f>
        <v>Del 01 de Enero al 31 de Diciembre 2024</v>
      </c>
      <c r="B3" s="1024"/>
      <c r="C3" s="1024"/>
      <c r="D3" s="1024"/>
      <c r="E3" s="1024"/>
      <c r="F3" s="1024"/>
      <c r="G3" s="1024"/>
    </row>
    <row r="4" spans="1:8" s="129" customFormat="1" ht="15" thickBot="1">
      <c r="A4" s="128"/>
      <c r="B4" s="995" t="s">
        <v>1628</v>
      </c>
      <c r="C4" s="995"/>
      <c r="D4" s="995"/>
      <c r="E4" s="995"/>
      <c r="F4" s="995"/>
      <c r="G4" s="995"/>
    </row>
    <row r="5" spans="1:8" s="130" customFormat="1" ht="46" thickBot="1">
      <c r="A5" s="1021" t="s">
        <v>243</v>
      </c>
      <c r="B5" s="1022"/>
      <c r="C5" s="133" t="s">
        <v>1644</v>
      </c>
      <c r="D5" s="133" t="s">
        <v>1645</v>
      </c>
      <c r="E5" s="133" t="s">
        <v>1646</v>
      </c>
      <c r="F5" s="133" t="s">
        <v>1647</v>
      </c>
      <c r="G5" s="134" t="s">
        <v>1648</v>
      </c>
    </row>
    <row r="6" spans="1:8" ht="20" customHeight="1">
      <c r="A6" s="428"/>
      <c r="B6" s="429"/>
      <c r="C6" s="430"/>
      <c r="D6" s="430"/>
      <c r="E6" s="430"/>
      <c r="F6" s="430"/>
      <c r="G6" s="431"/>
    </row>
    <row r="7" spans="1:8" ht="20" customHeight="1">
      <c r="A7" s="432" t="s">
        <v>23</v>
      </c>
      <c r="B7" s="433"/>
      <c r="C7" s="434">
        <f>C9+C18</f>
        <v>85700346.670000002</v>
      </c>
      <c r="D7" s="434">
        <f>D9+D18</f>
        <v>73176889.049999997</v>
      </c>
      <c r="E7" s="434">
        <f>E9+E18</f>
        <v>88150060.730000004</v>
      </c>
      <c r="F7" s="434">
        <f>F9+F18</f>
        <v>70727174.98999998</v>
      </c>
      <c r="G7" s="678">
        <f>G9+G18</f>
        <v>-14973171.680000009</v>
      </c>
      <c r="H7" s="318" t="str">
        <f>IF(F7&lt;&gt;'CPCA-I-01'!B32,"ERROR!!!!! EL MONTO NO COINCIDE CON LO REPORTADO EN EL FORMATO ETCA-I-01 EN EL TOTAL ","")</f>
        <v/>
      </c>
    </row>
    <row r="8" spans="1:8" ht="20" customHeight="1">
      <c r="A8" s="437"/>
      <c r="B8" s="438"/>
      <c r="C8" s="439"/>
      <c r="D8" s="439"/>
      <c r="E8" s="439"/>
      <c r="F8" s="439"/>
      <c r="G8" s="440"/>
    </row>
    <row r="9" spans="1:8" ht="20" customHeight="1">
      <c r="A9" s="437"/>
      <c r="B9" s="438" t="s">
        <v>25</v>
      </c>
      <c r="C9" s="434">
        <f>SUM(C10:C16)</f>
        <v>2296953.0099999998</v>
      </c>
      <c r="D9" s="434">
        <f>SUM(D10:D16)</f>
        <v>64050069.229999997</v>
      </c>
      <c r="E9" s="434">
        <f>SUM(E10:E16)</f>
        <v>63013166.18</v>
      </c>
      <c r="F9" s="435">
        <f>C9+D9-E9</f>
        <v>3333856.0599999949</v>
      </c>
      <c r="G9" s="436">
        <f>F9-C9</f>
        <v>1036903.0499999952</v>
      </c>
      <c r="H9" s="318" t="str">
        <f>IF(F9&lt;&gt;'CPCA-I-01'!B17,"ERROR!!!!! EL MONTO NO COINCIDE CON LO REPORTADO EN EL FORMATO ETCA-I-01 EN EL TOTAL","")</f>
        <v>ERROR!!!!! EL MONTO NO COINCIDE CON LO REPORTADO EN EL FORMATO ETCA-I-01 EN EL TOTAL</v>
      </c>
    </row>
    <row r="10" spans="1:8" ht="20" customHeight="1">
      <c r="A10" s="441"/>
      <c r="B10" s="442" t="s">
        <v>27</v>
      </c>
      <c r="C10" s="937">
        <v>577498.94999999995</v>
      </c>
      <c r="D10" s="937">
        <v>31856365.239999998</v>
      </c>
      <c r="E10" s="937">
        <v>32215995.969999999</v>
      </c>
      <c r="F10" s="938">
        <v>217868.22</v>
      </c>
      <c r="G10" s="939">
        <v>-359630.73</v>
      </c>
    </row>
    <row r="11" spans="1:8" ht="20" customHeight="1">
      <c r="A11" s="441"/>
      <c r="B11" s="442" t="s">
        <v>29</v>
      </c>
      <c r="C11" s="937">
        <v>1719454.06</v>
      </c>
      <c r="D11" s="937">
        <v>32193703.989999998</v>
      </c>
      <c r="E11" s="937">
        <v>30797170.210000001</v>
      </c>
      <c r="F11" s="938">
        <v>3115987.84</v>
      </c>
      <c r="G11" s="939">
        <v>1396533.78</v>
      </c>
    </row>
    <row r="12" spans="1:8" ht="20" customHeight="1">
      <c r="A12" s="441"/>
      <c r="B12" s="442" t="s">
        <v>31</v>
      </c>
      <c r="C12" s="439"/>
      <c r="D12" s="439"/>
      <c r="E12" s="439"/>
      <c r="F12" s="443">
        <f t="shared" ref="F12:F16" si="0">C12+D12-E12</f>
        <v>0</v>
      </c>
      <c r="G12" s="444">
        <f t="shared" ref="G12:G16" si="1">F12-C12</f>
        <v>0</v>
      </c>
    </row>
    <row r="13" spans="1:8" ht="20" customHeight="1">
      <c r="A13" s="441"/>
      <c r="B13" s="442" t="s">
        <v>33</v>
      </c>
      <c r="C13" s="439"/>
      <c r="D13" s="439"/>
      <c r="E13" s="439"/>
      <c r="F13" s="443">
        <f t="shared" si="0"/>
        <v>0</v>
      </c>
      <c r="G13" s="444">
        <f t="shared" si="1"/>
        <v>0</v>
      </c>
    </row>
    <row r="14" spans="1:8" ht="20" customHeight="1">
      <c r="A14" s="441"/>
      <c r="B14" s="442" t="s">
        <v>35</v>
      </c>
      <c r="C14" s="439"/>
      <c r="D14" s="439"/>
      <c r="E14" s="439"/>
      <c r="F14" s="443">
        <f t="shared" si="0"/>
        <v>0</v>
      </c>
      <c r="G14" s="444">
        <f t="shared" si="1"/>
        <v>0</v>
      </c>
    </row>
    <row r="15" spans="1:8">
      <c r="A15" s="441"/>
      <c r="B15" s="442" t="s">
        <v>37</v>
      </c>
      <c r="C15" s="439"/>
      <c r="D15" s="439"/>
      <c r="E15" s="439"/>
      <c r="F15" s="443">
        <f t="shared" si="0"/>
        <v>0</v>
      </c>
      <c r="G15" s="444">
        <f t="shared" si="1"/>
        <v>0</v>
      </c>
    </row>
    <row r="16" spans="1:8" ht="20" customHeight="1">
      <c r="A16" s="441"/>
      <c r="B16" s="442" t="s">
        <v>39</v>
      </c>
      <c r="C16" s="439"/>
      <c r="D16" s="439"/>
      <c r="E16" s="439"/>
      <c r="F16" s="443">
        <f t="shared" si="0"/>
        <v>0</v>
      </c>
      <c r="G16" s="444">
        <f t="shared" si="1"/>
        <v>0</v>
      </c>
    </row>
    <row r="17" spans="1:8" ht="20" customHeight="1">
      <c r="A17" s="437"/>
      <c r="B17" s="438"/>
      <c r="C17" s="439"/>
      <c r="D17" s="439"/>
      <c r="E17" s="439"/>
      <c r="F17" s="439"/>
      <c r="G17" s="440"/>
    </row>
    <row r="18" spans="1:8" ht="20" customHeight="1">
      <c r="A18" s="437"/>
      <c r="B18" s="438" t="s">
        <v>44</v>
      </c>
      <c r="C18" s="434">
        <f>SUM(C19:C27)</f>
        <v>83403393.659999996</v>
      </c>
      <c r="D18" s="434">
        <f>SUM(D19:D27)</f>
        <v>9126819.8200000003</v>
      </c>
      <c r="E18" s="434">
        <f>SUM(E19:E27)</f>
        <v>25136894.550000001</v>
      </c>
      <c r="F18" s="435">
        <f>C18+D18-E18</f>
        <v>67393318.929999992</v>
      </c>
      <c r="G18" s="436">
        <f>F18-C18</f>
        <v>-16010074.730000004</v>
      </c>
      <c r="H18" s="318" t="str">
        <f>IF(F18&lt;&gt;'CPCA-I-01'!B30,"ERROR!!!!! EL MONTO NO COINCIDE CON LO REPORTADO EN EL FORMATO ETCA-I-01 EN EL TOTAL","")</f>
        <v/>
      </c>
    </row>
    <row r="19" spans="1:8" ht="20" customHeight="1">
      <c r="A19" s="441"/>
      <c r="B19" s="442" t="s">
        <v>46</v>
      </c>
      <c r="C19" s="439"/>
      <c r="D19" s="439"/>
      <c r="E19" s="439"/>
      <c r="F19" s="443">
        <f>C19+D19-E19</f>
        <v>0</v>
      </c>
      <c r="G19" s="444">
        <f>F19-C19</f>
        <v>0</v>
      </c>
    </row>
    <row r="20" spans="1:8">
      <c r="A20" s="441"/>
      <c r="B20" s="442" t="s">
        <v>48</v>
      </c>
      <c r="C20" s="439"/>
      <c r="D20" s="439"/>
      <c r="E20" s="439"/>
      <c r="F20" s="443">
        <f t="shared" ref="F20:F25" si="2">C20+D20-E20</f>
        <v>0</v>
      </c>
      <c r="G20" s="444">
        <f t="shared" ref="G20:G25" si="3">F20-C20</f>
        <v>0</v>
      </c>
    </row>
    <row r="21" spans="1:8" ht="28">
      <c r="A21" s="441"/>
      <c r="B21" s="442" t="s">
        <v>50</v>
      </c>
      <c r="C21" s="937">
        <v>74570513.980000004</v>
      </c>
      <c r="D21" s="937">
        <v>5145126.3600000003</v>
      </c>
      <c r="E21" s="937">
        <v>0</v>
      </c>
      <c r="F21" s="938">
        <v>79715640.340000004</v>
      </c>
      <c r="G21" s="939">
        <v>5145126.3600000003</v>
      </c>
    </row>
    <row r="22" spans="1:8" ht="20" customHeight="1">
      <c r="A22" s="441"/>
      <c r="B22" s="442" t="s">
        <v>52</v>
      </c>
      <c r="C22" s="937">
        <v>49493414.530000001</v>
      </c>
      <c r="D22" s="937">
        <v>3981693.46</v>
      </c>
      <c r="E22" s="937">
        <v>0</v>
      </c>
      <c r="F22" s="938">
        <v>53475107.990000002</v>
      </c>
      <c r="G22" s="939">
        <v>3981693.46</v>
      </c>
    </row>
    <row r="23" spans="1:8" ht="20" customHeight="1">
      <c r="A23" s="441"/>
      <c r="B23" s="442" t="s">
        <v>54</v>
      </c>
      <c r="C23" s="937">
        <v>5574371.75</v>
      </c>
      <c r="D23" s="937">
        <v>0</v>
      </c>
      <c r="E23" s="937">
        <v>0</v>
      </c>
      <c r="F23" s="938">
        <v>5574371.75</v>
      </c>
      <c r="G23" s="939">
        <v>0</v>
      </c>
    </row>
    <row r="24" spans="1:8">
      <c r="A24" s="441"/>
      <c r="B24" s="442" t="s">
        <v>56</v>
      </c>
      <c r="C24" s="937">
        <v>-46234906.600000001</v>
      </c>
      <c r="D24" s="937">
        <v>0</v>
      </c>
      <c r="E24" s="937">
        <v>25136894.550000001</v>
      </c>
      <c r="F24" s="938">
        <v>-71371801.150000006</v>
      </c>
      <c r="G24" s="939">
        <v>-25136894.550000001</v>
      </c>
    </row>
    <row r="25" spans="1:8" ht="20" customHeight="1">
      <c r="A25" s="441"/>
      <c r="B25" s="442" t="s">
        <v>58</v>
      </c>
      <c r="C25" s="439"/>
      <c r="D25" s="439"/>
      <c r="E25" s="439"/>
      <c r="F25" s="443">
        <f t="shared" si="2"/>
        <v>0</v>
      </c>
      <c r="G25" s="444">
        <f t="shared" si="3"/>
        <v>0</v>
      </c>
    </row>
    <row r="26" spans="1:8">
      <c r="A26" s="441"/>
      <c r="B26" s="442" t="s">
        <v>59</v>
      </c>
      <c r="C26" s="439"/>
      <c r="D26" s="439"/>
      <c r="E26" s="439"/>
      <c r="F26" s="443">
        <f>C26+D26-E26</f>
        <v>0</v>
      </c>
      <c r="G26" s="444">
        <f>F26-C26</f>
        <v>0</v>
      </c>
    </row>
    <row r="27" spans="1:8" ht="20" customHeight="1">
      <c r="A27" s="441"/>
      <c r="B27" s="442" t="s">
        <v>60</v>
      </c>
      <c r="C27" s="439"/>
      <c r="D27" s="439"/>
      <c r="E27" s="439"/>
      <c r="F27" s="443">
        <f>C27+D27-E27</f>
        <v>0</v>
      </c>
      <c r="G27" s="444">
        <f>F27-C27</f>
        <v>0</v>
      </c>
    </row>
    <row r="28" spans="1:8" ht="20" customHeight="1" thickBot="1">
      <c r="A28" s="445"/>
      <c r="B28" s="446"/>
      <c r="C28" s="447"/>
      <c r="D28" s="447"/>
      <c r="E28" s="447"/>
      <c r="F28" s="447"/>
      <c r="G28" s="448"/>
    </row>
    <row r="29" spans="1:8" ht="20" customHeight="1">
      <c r="A29" s="458" t="s">
        <v>240</v>
      </c>
      <c r="C29" s="388"/>
      <c r="D29" s="388"/>
      <c r="E29" s="388"/>
      <c r="F29" s="388"/>
      <c r="G29" s="388"/>
    </row>
    <row r="30" spans="1:8" ht="20" customHeight="1">
      <c r="A30" s="382"/>
      <c r="B30" s="382"/>
      <c r="C30" s="388"/>
      <c r="D30" s="388"/>
      <c r="E30" s="388"/>
      <c r="F30" s="388"/>
      <c r="G30" s="388"/>
    </row>
    <row r="31" spans="1:8" ht="20" customHeight="1">
      <c r="A31" s="382"/>
      <c r="B31" s="382" t="s">
        <v>241</v>
      </c>
      <c r="C31" s="388"/>
      <c r="D31" s="388" t="s">
        <v>241</v>
      </c>
      <c r="E31" s="388"/>
      <c r="F31" s="388"/>
      <c r="G31" s="388"/>
    </row>
    <row r="32" spans="1:8" ht="27" customHeight="1">
      <c r="A32" s="382"/>
      <c r="B32" s="382"/>
      <c r="C32" s="388"/>
      <c r="D32" s="388"/>
      <c r="E32" s="388"/>
      <c r="F32" s="388"/>
      <c r="G32" s="388"/>
    </row>
    <row r="33" spans="1:1">
      <c r="A33" s="88" t="s">
        <v>241</v>
      </c>
    </row>
  </sheetData>
  <sheetProtection formatColumns="0" formatRows="0" insertHyperlinks="0"/>
  <mergeCells count="5">
    <mergeCell ref="A5:B5"/>
    <mergeCell ref="A1:G1"/>
    <mergeCell ref="A2:G2"/>
    <mergeCell ref="A3:G3"/>
    <mergeCell ref="B4:G4"/>
  </mergeCells>
  <printOptions horizontalCentered="1"/>
  <pageMargins left="0.39370078740157483" right="0.39370078740157483" top="0.74803149606299213" bottom="0.74803149606299213" header="0.31496062992125984" footer="0.31496062992125984"/>
  <pageSetup scale="86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G47"/>
  <sheetViews>
    <sheetView view="pageBreakPreview" topLeftCell="A25" zoomScale="90" zoomScaleSheetLayoutView="90" workbookViewId="0">
      <selection activeCell="C43" sqref="C43"/>
    </sheetView>
  </sheetViews>
  <sheetFormatPr baseColWidth="10" defaultColWidth="11.33203125" defaultRowHeight="14"/>
  <cols>
    <col min="1" max="1" width="2.1640625" style="37" customWidth="1"/>
    <col min="2" max="2" width="28.33203125" style="37" customWidth="1"/>
    <col min="3" max="6" width="16.6640625" style="37" customWidth="1"/>
    <col min="7" max="7" width="79" style="37" customWidth="1"/>
    <col min="8" max="16384" width="11.33203125" style="37"/>
  </cols>
  <sheetData>
    <row r="1" spans="1:7" s="88" customFormat="1" ht="18">
      <c r="A1" s="1023" t="str">
        <f>'CPCA-I-01'!A1</f>
        <v>UNIVERSIDAD TECNOLÓGICA DE GUAYMAS</v>
      </c>
      <c r="B1" s="1023"/>
      <c r="C1" s="1023"/>
      <c r="D1" s="1023"/>
      <c r="E1" s="1023"/>
      <c r="F1" s="1023"/>
      <c r="G1" s="326"/>
    </row>
    <row r="2" spans="1:7" s="127" customFormat="1" ht="16">
      <c r="A2" s="1023" t="s">
        <v>6</v>
      </c>
      <c r="B2" s="1023"/>
      <c r="C2" s="1023"/>
      <c r="D2" s="1023"/>
      <c r="E2" s="1023"/>
      <c r="F2" s="1023"/>
    </row>
    <row r="3" spans="1:7" s="127" customFormat="1" ht="16">
      <c r="A3" s="1024" t="str">
        <f>'CPCA-I-03'!A3:D3</f>
        <v>Del 01 de Enero al 31 de Diciembre 2024</v>
      </c>
      <c r="B3" s="1024"/>
      <c r="C3" s="1024"/>
      <c r="D3" s="1024"/>
      <c r="E3" s="1024"/>
      <c r="F3" s="1024"/>
    </row>
    <row r="4" spans="1:7" s="129" customFormat="1" ht="15" thickBot="1">
      <c r="A4" s="128"/>
      <c r="B4" s="128"/>
      <c r="C4" s="1027" t="s">
        <v>1628</v>
      </c>
      <c r="D4" s="1027"/>
      <c r="E4" s="38"/>
      <c r="F4" s="128"/>
    </row>
    <row r="5" spans="1:7" s="137" customFormat="1" ht="37.5" customHeight="1" thickBot="1">
      <c r="A5" s="1025" t="s">
        <v>1649</v>
      </c>
      <c r="B5" s="1026"/>
      <c r="C5" s="135" t="s">
        <v>1698</v>
      </c>
      <c r="D5" s="135" t="s">
        <v>1699</v>
      </c>
      <c r="E5" s="135" t="s">
        <v>1700</v>
      </c>
      <c r="F5" s="136" t="s">
        <v>1701</v>
      </c>
    </row>
    <row r="6" spans="1:7" ht="16">
      <c r="A6" s="1032"/>
      <c r="B6" s="1033"/>
      <c r="C6" s="138"/>
      <c r="D6" s="138"/>
      <c r="E6" s="139"/>
      <c r="F6" s="140"/>
    </row>
    <row r="7" spans="1:7">
      <c r="A7" s="1034" t="s">
        <v>271</v>
      </c>
      <c r="B7" s="1035"/>
      <c r="C7" s="141"/>
      <c r="D7" s="141"/>
      <c r="E7" s="141"/>
      <c r="F7" s="142"/>
    </row>
    <row r="8" spans="1:7">
      <c r="A8" s="1036" t="s">
        <v>272</v>
      </c>
      <c r="B8" s="1037"/>
      <c r="C8" s="141"/>
      <c r="D8" s="141"/>
      <c r="E8" s="141"/>
      <c r="F8" s="142"/>
    </row>
    <row r="9" spans="1:7">
      <c r="A9" s="1028" t="s">
        <v>273</v>
      </c>
      <c r="B9" s="1029"/>
      <c r="C9" s="143" t="s">
        <v>1984</v>
      </c>
      <c r="D9" s="143" t="s">
        <v>1985</v>
      </c>
      <c r="E9" s="156">
        <f>SUM(E10:E12)</f>
        <v>0</v>
      </c>
      <c r="F9" s="157">
        <f>SUM(F10:F12)</f>
        <v>0</v>
      </c>
    </row>
    <row r="10" spans="1:7">
      <c r="A10" s="675"/>
      <c r="B10" s="145" t="s">
        <v>274</v>
      </c>
      <c r="C10" s="143" t="s">
        <v>1984</v>
      </c>
      <c r="D10" s="143" t="s">
        <v>1985</v>
      </c>
      <c r="E10" s="143">
        <v>0</v>
      </c>
      <c r="F10" s="144">
        <v>0</v>
      </c>
    </row>
    <row r="11" spans="1:7">
      <c r="A11" s="146"/>
      <c r="B11" s="145" t="s">
        <v>275</v>
      </c>
      <c r="C11" s="143"/>
      <c r="D11" s="143"/>
      <c r="E11" s="147"/>
      <c r="F11" s="148"/>
    </row>
    <row r="12" spans="1:7">
      <c r="A12" s="146"/>
      <c r="B12" s="145" t="s">
        <v>276</v>
      </c>
      <c r="C12" s="147"/>
      <c r="D12" s="147"/>
      <c r="E12" s="147"/>
      <c r="F12" s="148"/>
    </row>
    <row r="13" spans="1:7">
      <c r="A13" s="146"/>
      <c r="B13" s="149"/>
      <c r="C13" s="147"/>
      <c r="D13" s="147"/>
      <c r="E13" s="147"/>
      <c r="F13" s="148"/>
    </row>
    <row r="14" spans="1:7">
      <c r="A14" s="1028" t="s">
        <v>277</v>
      </c>
      <c r="B14" s="1029"/>
      <c r="C14" s="143"/>
      <c r="D14" s="143"/>
      <c r="E14" s="156">
        <f>SUM(E15:E18)</f>
        <v>0</v>
      </c>
      <c r="F14" s="157">
        <f>SUM(F15:F18)</f>
        <v>0</v>
      </c>
    </row>
    <row r="15" spans="1:7">
      <c r="A15" s="146"/>
      <c r="B15" s="145" t="s">
        <v>278</v>
      </c>
      <c r="C15" s="143" t="s">
        <v>1984</v>
      </c>
      <c r="D15" s="143" t="s">
        <v>1985</v>
      </c>
      <c r="E15" s="147">
        <v>0</v>
      </c>
      <c r="F15" s="148"/>
    </row>
    <row r="16" spans="1:7">
      <c r="A16" s="675"/>
      <c r="B16" s="145" t="s">
        <v>279</v>
      </c>
      <c r="C16" s="147"/>
      <c r="D16" s="147"/>
      <c r="E16" s="147"/>
      <c r="F16" s="148"/>
    </row>
    <row r="17" spans="1:7">
      <c r="A17" s="675"/>
      <c r="B17" s="145" t="s">
        <v>275</v>
      </c>
      <c r="C17" s="143"/>
      <c r="D17" s="143"/>
      <c r="E17" s="143"/>
      <c r="F17" s="144"/>
    </row>
    <row r="18" spans="1:7">
      <c r="A18" s="146"/>
      <c r="B18" s="145" t="s">
        <v>276</v>
      </c>
      <c r="C18" s="147"/>
      <c r="D18" s="147"/>
      <c r="E18" s="147"/>
      <c r="F18" s="148"/>
    </row>
    <row r="19" spans="1:7">
      <c r="A19" s="675"/>
      <c r="B19" s="676"/>
      <c r="C19" s="143"/>
      <c r="D19" s="143"/>
      <c r="E19" s="143"/>
      <c r="F19" s="144"/>
    </row>
    <row r="20" spans="1:7" ht="30">
      <c r="A20" s="150"/>
      <c r="B20" s="151" t="s">
        <v>1702</v>
      </c>
      <c r="C20" s="143" t="s">
        <v>1984</v>
      </c>
      <c r="D20" s="143" t="s">
        <v>1985</v>
      </c>
      <c r="E20" s="158">
        <f>E9+E14</f>
        <v>0</v>
      </c>
      <c r="F20" s="159">
        <f>F9+F14</f>
        <v>0</v>
      </c>
      <c r="G20" s="3"/>
    </row>
    <row r="21" spans="1:7">
      <c r="A21" s="150"/>
      <c r="B21" s="151"/>
      <c r="C21" s="152"/>
      <c r="D21" s="152"/>
      <c r="E21" s="152"/>
      <c r="F21" s="153"/>
    </row>
    <row r="22" spans="1:7">
      <c r="A22" s="1036" t="s">
        <v>280</v>
      </c>
      <c r="B22" s="1037"/>
      <c r="C22" s="141"/>
      <c r="D22" s="141"/>
      <c r="E22" s="141"/>
      <c r="F22" s="142"/>
    </row>
    <row r="23" spans="1:7">
      <c r="A23" s="1028" t="s">
        <v>273</v>
      </c>
      <c r="B23" s="1029"/>
      <c r="C23" s="143" t="s">
        <v>1984</v>
      </c>
      <c r="D23" s="143" t="s">
        <v>1985</v>
      </c>
      <c r="E23" s="156">
        <f>SUM(E24:E26)</f>
        <v>0</v>
      </c>
      <c r="F23" s="157">
        <f>SUM(F24:F26)</f>
        <v>0</v>
      </c>
    </row>
    <row r="24" spans="1:7">
      <c r="A24" s="675"/>
      <c r="B24" s="145" t="s">
        <v>274</v>
      </c>
      <c r="C24" s="143"/>
      <c r="D24" s="143"/>
      <c r="E24" s="143"/>
      <c r="F24" s="144"/>
    </row>
    <row r="25" spans="1:7">
      <c r="A25" s="146"/>
      <c r="B25" s="145" t="s">
        <v>275</v>
      </c>
      <c r="C25" s="147"/>
      <c r="D25" s="147"/>
      <c r="E25" s="147"/>
      <c r="F25" s="148"/>
    </row>
    <row r="26" spans="1:7">
      <c r="A26" s="146"/>
      <c r="B26" s="145" t="s">
        <v>276</v>
      </c>
      <c r="C26" s="147"/>
      <c r="D26" s="147"/>
      <c r="E26" s="147"/>
      <c r="F26" s="148"/>
    </row>
    <row r="27" spans="1:7">
      <c r="A27" s="146"/>
      <c r="B27" s="149"/>
      <c r="C27" s="147"/>
      <c r="D27" s="147"/>
      <c r="E27" s="147"/>
      <c r="F27" s="148"/>
    </row>
    <row r="28" spans="1:7">
      <c r="A28" s="1028" t="s">
        <v>277</v>
      </c>
      <c r="B28" s="1029"/>
      <c r="C28" s="143" t="s">
        <v>1984</v>
      </c>
      <c r="D28" s="143" t="s">
        <v>1985</v>
      </c>
      <c r="E28" s="156">
        <f>SUM(E29:E32)</f>
        <v>0</v>
      </c>
      <c r="F28" s="157">
        <f>SUM(F29:F32)</f>
        <v>0</v>
      </c>
    </row>
    <row r="29" spans="1:7">
      <c r="A29" s="146"/>
      <c r="B29" s="145" t="s">
        <v>278</v>
      </c>
      <c r="C29" s="147"/>
      <c r="D29" s="147"/>
      <c r="E29" s="147"/>
      <c r="F29" s="148"/>
    </row>
    <row r="30" spans="1:7">
      <c r="A30" s="675"/>
      <c r="B30" s="145" t="s">
        <v>279</v>
      </c>
      <c r="C30" s="147"/>
      <c r="D30" s="147"/>
      <c r="E30" s="147"/>
      <c r="F30" s="148"/>
    </row>
    <row r="31" spans="1:7">
      <c r="A31" s="675"/>
      <c r="B31" s="145" t="s">
        <v>275</v>
      </c>
      <c r="C31" s="143"/>
      <c r="D31" s="143"/>
      <c r="E31" s="143"/>
      <c r="F31" s="144"/>
    </row>
    <row r="32" spans="1:7">
      <c r="A32" s="146"/>
      <c r="B32" s="145" t="s">
        <v>276</v>
      </c>
      <c r="C32" s="147"/>
      <c r="D32" s="147"/>
      <c r="E32" s="147"/>
      <c r="F32" s="148"/>
    </row>
    <row r="33" spans="1:7">
      <c r="A33" s="675"/>
      <c r="B33" s="676"/>
      <c r="C33" s="143"/>
      <c r="D33" s="143"/>
      <c r="E33" s="143"/>
      <c r="F33" s="144"/>
    </row>
    <row r="34" spans="1:7" ht="30">
      <c r="A34" s="150"/>
      <c r="B34" s="151" t="s">
        <v>1650</v>
      </c>
      <c r="C34" s="143" t="s">
        <v>1984</v>
      </c>
      <c r="D34" s="143" t="s">
        <v>1985</v>
      </c>
      <c r="E34" s="158">
        <f>E23+E28</f>
        <v>0</v>
      </c>
      <c r="F34" s="159">
        <f>F23+F28</f>
        <v>0</v>
      </c>
      <c r="G34" s="3"/>
    </row>
    <row r="35" spans="1:7">
      <c r="A35" s="146"/>
      <c r="B35" s="149"/>
      <c r="C35" s="147"/>
      <c r="D35" s="147"/>
      <c r="E35" s="147"/>
      <c r="F35" s="148"/>
    </row>
    <row r="36" spans="1:7">
      <c r="A36" s="146"/>
      <c r="B36" s="145" t="s">
        <v>1651</v>
      </c>
      <c r="C36" s="143" t="s">
        <v>1984</v>
      </c>
      <c r="D36" s="143" t="s">
        <v>1985</v>
      </c>
      <c r="E36" s="940">
        <v>9343403.7200000007</v>
      </c>
      <c r="F36" s="941">
        <v>14592324.130000001</v>
      </c>
    </row>
    <row r="37" spans="1:7">
      <c r="A37" s="146"/>
      <c r="B37" s="149"/>
      <c r="C37" s="147"/>
      <c r="D37" s="147"/>
      <c r="E37" s="147"/>
      <c r="F37" s="148"/>
    </row>
    <row r="38" spans="1:7" ht="30">
      <c r="A38" s="675"/>
      <c r="B38" s="676" t="s">
        <v>1652</v>
      </c>
      <c r="C38" s="143" t="s">
        <v>1984</v>
      </c>
      <c r="D38" s="143" t="s">
        <v>1985</v>
      </c>
      <c r="E38" s="158">
        <f>E36+E34+E20</f>
        <v>9343403.7200000007</v>
      </c>
      <c r="F38" s="159">
        <f>F36+F34+F20</f>
        <v>14592324.130000001</v>
      </c>
      <c r="G38" s="3" t="str">
        <f>IF((F38-'CPCA-I-01'!F32)&gt;0.9,"ERROR!!!!!, NO COINCIDE CON LO REPORTADO EN EL ETCA-I-01 EN EL MISMO RUBRO","")</f>
        <v/>
      </c>
    </row>
    <row r="39" spans="1:7" ht="5.25" customHeight="1" thickBot="1">
      <c r="A39" s="1030"/>
      <c r="B39" s="1031"/>
      <c r="C39" s="154"/>
      <c r="D39" s="154"/>
      <c r="E39" s="154"/>
      <c r="F39" s="155"/>
    </row>
    <row r="40" spans="1:7" ht="11" customHeight="1">
      <c r="A40" s="87" t="s">
        <v>240</v>
      </c>
      <c r="F40" s="374"/>
    </row>
    <row r="41" spans="1:7" ht="11" customHeight="1">
      <c r="A41" s="87"/>
      <c r="F41" s="374"/>
    </row>
    <row r="42" spans="1:7" ht="11" customHeight="1">
      <c r="A42" s="87"/>
      <c r="F42" s="374"/>
    </row>
    <row r="43" spans="1:7" ht="11" customHeight="1">
      <c r="A43" s="374"/>
      <c r="B43" s="374"/>
      <c r="C43" s="374"/>
      <c r="D43" s="374"/>
      <c r="E43" s="374"/>
      <c r="F43" s="374"/>
    </row>
    <row r="44" spans="1:7" ht="11" customHeight="1">
      <c r="A44" s="374"/>
      <c r="B44" s="374"/>
      <c r="C44" s="374"/>
      <c r="D44" s="374"/>
      <c r="E44" s="374"/>
      <c r="F44" s="374"/>
    </row>
    <row r="45" spans="1:7" ht="11" customHeight="1">
      <c r="A45" s="374"/>
      <c r="B45" s="374" t="s">
        <v>241</v>
      </c>
      <c r="C45" s="374"/>
      <c r="D45" s="374"/>
      <c r="E45" s="374"/>
      <c r="F45" s="374"/>
    </row>
    <row r="46" spans="1:7" ht="11" customHeight="1">
      <c r="A46" s="374"/>
      <c r="B46" s="374"/>
      <c r="C46" s="374"/>
      <c r="D46" s="374"/>
      <c r="E46" s="374"/>
      <c r="F46" s="374"/>
    </row>
    <row r="47" spans="1:7">
      <c r="A47" s="336" t="s">
        <v>241</v>
      </c>
      <c r="B47" s="336"/>
      <c r="C47" s="336"/>
      <c r="D47" s="336"/>
      <c r="E47" s="336"/>
      <c r="F47" s="336"/>
    </row>
  </sheetData>
  <sheetProtection password="C195" sheet="1" formatColumns="0" formatRows="0"/>
  <mergeCells count="14">
    <mergeCell ref="A23:B23"/>
    <mergeCell ref="A28:B28"/>
    <mergeCell ref="A39:B39"/>
    <mergeCell ref="A6:B6"/>
    <mergeCell ref="A7:B7"/>
    <mergeCell ref="A8:B8"/>
    <mergeCell ref="A9:B9"/>
    <mergeCell ref="A14:B14"/>
    <mergeCell ref="A22:B22"/>
    <mergeCell ref="A5:B5"/>
    <mergeCell ref="A1:F1"/>
    <mergeCell ref="A2:F2"/>
    <mergeCell ref="A3:F3"/>
    <mergeCell ref="C4:D4"/>
  </mergeCells>
  <pageMargins left="0.70866141732283472" right="0.70866141732283472" top="0.74803149606299213" bottom="0.74803149606299213" header="0.31496062992125984" footer="0.31496062992125984"/>
  <pageSetup scale="88" orientation="portrait" horizontalDpi="1200" verticalDpi="1200" r:id="rId1"/>
  <colBreaks count="1" manualBreakCount="1">
    <brk id="6" max="48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44</vt:i4>
      </vt:variant>
      <vt:variant>
        <vt:lpstr>Rangos con nombre</vt:lpstr>
      </vt:variant>
      <vt:variant>
        <vt:i4>49</vt:i4>
      </vt:variant>
    </vt:vector>
  </HeadingPairs>
  <TitlesOfParts>
    <vt:vector size="93" baseType="lpstr">
      <vt:lpstr>Lista  FORMATOS </vt:lpstr>
      <vt:lpstr>CPCA-I-01</vt:lpstr>
      <vt:lpstr>CPCA-I-02</vt:lpstr>
      <vt:lpstr>CPCA-I-03</vt:lpstr>
      <vt:lpstr>CPCA-I-04</vt:lpstr>
      <vt:lpstr>CPCA-I-05</vt:lpstr>
      <vt:lpstr>CPCA-I-06</vt:lpstr>
      <vt:lpstr>CPCA-I-07</vt:lpstr>
      <vt:lpstr>CPCA-I-08</vt:lpstr>
      <vt:lpstr>CPCA-I-09</vt:lpstr>
      <vt:lpstr>CPCA-I-10</vt:lpstr>
      <vt:lpstr>CPCA-I-11</vt:lpstr>
      <vt:lpstr>CPCA-I-12 (NOTAS)</vt:lpstr>
      <vt:lpstr>CPCA-II-01</vt:lpstr>
      <vt:lpstr>CPCA-II-02</vt:lpstr>
      <vt:lpstr>CPCA-II-03</vt:lpstr>
      <vt:lpstr>CPCA-II-04</vt:lpstr>
      <vt:lpstr>CPCA-II-05</vt:lpstr>
      <vt:lpstr>CPCA-II-06</vt:lpstr>
      <vt:lpstr>CPCA-II-07</vt:lpstr>
      <vt:lpstr>CPCA-II-08</vt:lpstr>
      <vt:lpstr>CPCA-II-09</vt:lpstr>
      <vt:lpstr>CPCA-II-10</vt:lpstr>
      <vt:lpstr>CPCA-II-11</vt:lpstr>
      <vt:lpstr>CPCA-II-12</vt:lpstr>
      <vt:lpstr>CPCA-II-13</vt:lpstr>
      <vt:lpstr>CPCA-II-14</vt:lpstr>
      <vt:lpstr>CPCA-II-15</vt:lpstr>
      <vt:lpstr>CPCA-II-16</vt:lpstr>
      <vt:lpstr>CPCA-II-17</vt:lpstr>
      <vt:lpstr>CPCA-III-01</vt:lpstr>
      <vt:lpstr>CPCA-III-03</vt:lpstr>
      <vt:lpstr>CPCA III 05 MIR </vt:lpstr>
      <vt:lpstr>CPCA-IV-01</vt:lpstr>
      <vt:lpstr>CPCA-IV-02</vt:lpstr>
      <vt:lpstr>CPCA-IV-03</vt:lpstr>
      <vt:lpstr>CPCA-IV-04</vt:lpstr>
      <vt:lpstr>CPCA-IV-05</vt:lpstr>
      <vt:lpstr>CPCA-IV-06 </vt:lpstr>
      <vt:lpstr>ANEXO A</vt:lpstr>
      <vt:lpstr>ANEXO B</vt:lpstr>
      <vt:lpstr>ANEXO C</vt:lpstr>
      <vt:lpstr>ANEXO GUÍA</vt:lpstr>
      <vt:lpstr>ANEXO MIR</vt:lpstr>
      <vt:lpstr>'CPCA-IV-06 '!_ftn1</vt:lpstr>
      <vt:lpstr>'ANEXO A'!Área_de_impresión</vt:lpstr>
      <vt:lpstr>'ANEXO B'!Área_de_impresión</vt:lpstr>
      <vt:lpstr>'CPCA III 05 MIR '!Área_de_impresión</vt:lpstr>
      <vt:lpstr>'CPCA-I-01'!Área_de_impresión</vt:lpstr>
      <vt:lpstr>'CPCA-I-02'!Área_de_impresión</vt:lpstr>
      <vt:lpstr>'CPCA-I-03'!Área_de_impresión</vt:lpstr>
      <vt:lpstr>'CPCA-I-04'!Área_de_impresión</vt:lpstr>
      <vt:lpstr>'CPCA-I-05'!Área_de_impresión</vt:lpstr>
      <vt:lpstr>'CPCA-I-06'!Área_de_impresión</vt:lpstr>
      <vt:lpstr>'CPCA-I-07'!Área_de_impresión</vt:lpstr>
      <vt:lpstr>'CPCA-I-08'!Área_de_impresión</vt:lpstr>
      <vt:lpstr>'CPCA-I-09'!Área_de_impresión</vt:lpstr>
      <vt:lpstr>'CPCA-I-10'!Área_de_impresión</vt:lpstr>
      <vt:lpstr>'CPCA-I-11'!Área_de_impresión</vt:lpstr>
      <vt:lpstr>'CPCA-I-12 (NOTAS)'!Área_de_impresión</vt:lpstr>
      <vt:lpstr>'CPCA-II-01'!Área_de_impresión</vt:lpstr>
      <vt:lpstr>'CPCA-II-02'!Área_de_impresión</vt:lpstr>
      <vt:lpstr>'CPCA-II-05'!Área_de_impresión</vt:lpstr>
      <vt:lpstr>'CPCA-II-06'!Área_de_impresión</vt:lpstr>
      <vt:lpstr>'CPCA-II-07'!Área_de_impresión</vt:lpstr>
      <vt:lpstr>'CPCA-II-08'!Área_de_impresión</vt:lpstr>
      <vt:lpstr>'CPCA-II-09'!Área_de_impresión</vt:lpstr>
      <vt:lpstr>'CPCA-II-10'!Área_de_impresión</vt:lpstr>
      <vt:lpstr>'CPCA-II-11'!Área_de_impresión</vt:lpstr>
      <vt:lpstr>'CPCA-II-12'!Área_de_impresión</vt:lpstr>
      <vt:lpstr>'CPCA-II-13'!Área_de_impresión</vt:lpstr>
      <vt:lpstr>'CPCA-II-14'!Área_de_impresión</vt:lpstr>
      <vt:lpstr>'CPCA-II-15'!Área_de_impresión</vt:lpstr>
      <vt:lpstr>'CPCA-II-16'!Área_de_impresión</vt:lpstr>
      <vt:lpstr>'CPCA-II-17'!Área_de_impresión</vt:lpstr>
      <vt:lpstr>'CPCA-III-01'!Área_de_impresión</vt:lpstr>
      <vt:lpstr>'CPCA-III-03'!Área_de_impresión</vt:lpstr>
      <vt:lpstr>'CPCA-IV-01'!Área_de_impresión</vt:lpstr>
      <vt:lpstr>'CPCA-IV-02'!Área_de_impresión</vt:lpstr>
      <vt:lpstr>'CPCA-IV-03'!Área_de_impresión</vt:lpstr>
      <vt:lpstr>'CPCA-IV-04'!Área_de_impresión</vt:lpstr>
      <vt:lpstr>'CPCA-IV-05'!Área_de_impresión</vt:lpstr>
      <vt:lpstr>'CPCA-IV-06 '!Área_de_impresión</vt:lpstr>
      <vt:lpstr>'Lista  FORMATOS '!Área_de_impresión</vt:lpstr>
      <vt:lpstr>'CPCA III 05 MIR '!Títulos_a_imprimir</vt:lpstr>
      <vt:lpstr>'CPCA-I-02'!Títulos_a_imprimir</vt:lpstr>
      <vt:lpstr>'CPCA-I-03'!Títulos_a_imprimir</vt:lpstr>
      <vt:lpstr>'CPCA-II-01'!Títulos_a_imprimir</vt:lpstr>
      <vt:lpstr>'CPCA-II-02'!Títulos_a_imprimir</vt:lpstr>
      <vt:lpstr>'CPCA-II-05'!Títulos_a_imprimir</vt:lpstr>
      <vt:lpstr>'CPCA-II-12'!Títulos_a_imprimir</vt:lpstr>
      <vt:lpstr>'CPCA-II-13'!Títulos_a_imprimir</vt:lpstr>
      <vt:lpstr>'CPCA-IV-06 '!Títulos_a_imprimir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Edna E. Alday S.</cp:lastModifiedBy>
  <cp:revision/>
  <cp:lastPrinted>2023-05-26T19:17:39Z</cp:lastPrinted>
  <dcterms:created xsi:type="dcterms:W3CDTF">2014-03-28T01:13:38Z</dcterms:created>
  <dcterms:modified xsi:type="dcterms:W3CDTF">2025-03-14T22:10:03Z</dcterms:modified>
</cp:coreProperties>
</file>